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d011f254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模型总览" sheetId="1" r:id="R8b4e4b90402543ac"/>
    <x:sheet xmlns:r="http://schemas.openxmlformats.org/officeDocument/2006/relationships" name="参数" sheetId="2" r:id="Rfcb65a3086c14c0a"/>
    <x:sheet xmlns:r="http://schemas.openxmlformats.org/officeDocument/2006/relationships" name="需求计算" sheetId="3" r:id="R6a00509440254068"/>
    <x:sheet xmlns:r="http://schemas.openxmlformats.org/officeDocument/2006/relationships" name="供给晶圆" sheetId="4" r:id="R404d17e43fe446bc"/>
    <x:sheet xmlns:r="http://schemas.openxmlformats.org/officeDocument/2006/relationships" name="价格市场" sheetId="5" r:id="Re7e5a1207d684494"/>
    <x:sheet xmlns:r="http://schemas.openxmlformats.org/officeDocument/2006/relationships" name="网页核对" sheetId="6" r:id="R39d70f83825d4334"/>
    <x:sheet xmlns:r="http://schemas.openxmlformats.org/officeDocument/2006/relationships" name="来源" sheetId="7" r:id="R50d3a168225e40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–"/>
    <x:numFmt numFmtId="201" formatCode="0.0%;(0.0%);–"/>
    <x:numFmt numFmtId="202" formatCode="#,##0;(#,##0);–"/>
    <x:numFmt numFmtId="203" formatCode="0.00;[Red](0.00);–"/>
    <x:numFmt numFmtId="204" formatCode="#,##0.000;(#,##0.000);–"/>
    <x:numFmt numFmtId="205" formatCode="0.00E+00"/>
  </x:numFmts>
  <x:fonts count="9">
    <x:font>
      <x:sz val="11"/>
      <x:name val="Carlito"/>
    </x:font>
    <x:font>
      <x:sz val="10"/>
      <x:color rgb="FF182B43"/>
      <x:name val="Arial"/>
    </x:font>
    <x:font>
      <x:b/>
      <x:sz val="17"/>
      <x:color rgb="FF182B43"/>
      <x:name val="Arial"/>
    </x:font>
    <x:font>
      <x:i/>
      <x:sz val="10"/>
      <x:color rgb="FF5C6B7A"/>
      <x:name val="Arial"/>
    </x:font>
    <x:font>
      <x:b/>
      <x:sz val="10"/>
      <x:color rgb="FFFFFFFF"/>
      <x:name val="Arial"/>
    </x:font>
    <x:font>
      <x:b/>
      <x:sz val="10"/>
      <x:color rgb="FF182B43"/>
      <x:name val="Arial"/>
    </x:font>
    <x:font>
      <x:sz val="10"/>
      <x:color rgb="FF1850A4"/>
      <x:name val="Arial"/>
    </x:font>
    <x:font>
      <x:sz val="10"/>
      <x:color rgb="FF5C6B7A"/>
      <x:name val="Arial"/>
    </x:font>
    <x:font>
      <x:b/>
      <x:sz val="11"/>
      <x:color rgb="FF182B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B59"/>
      </x:patternFill>
    </x:fill>
    <x:fill>
      <x:patternFill patternType="solid">
        <x:fgColor rgb="FFEDF3F8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CFD9E4"/>
      </x:bottom>
    </x:border>
    <x:border>
      <x:top style="medium">
        <x:color rgb="FF253B59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0" fontId="6" fillId="4" borderId="0" xfId="0" applyNumberFormat="1" applyFont="1" applyFill="1" applyBorder="1"/>
    <x:xf numFmtId="200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201" fontId="6" fillId="4" borderId="0" xfId="0" applyNumberFormat="1" applyFont="1" applyFill="1" applyBorder="1"/>
    <x:xf numFmtId="201" fontId="6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2" fontId="6" fillId="4" borderId="0" xfId="0" applyNumberFormat="1" applyFont="1" applyFill="1" applyBorder="1"/>
    <x:xf numFmtId="202" fontId="6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3" fontId="1" fillId="4" borderId="0" xfId="0" applyNumberFormat="1" applyFont="1" applyFill="1" applyBorder="1"/>
    <x:xf numFmtId="203" fontId="6" fillId="4" borderId="0" xfId="0" applyNumberFormat="1" applyFont="1" applyFill="1" applyBorder="1"/>
    <x:xf numFmtId="203" fontId="6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/>
    <x:xf numFmtId="204" fontId="5" fillId="0" borderId="0" xfId="0" applyNumberFormat="1" applyFont="1" applyFill="1" applyBorder="1"/>
    <x:xf numFmtId="0" fontId="1" fillId="0" borderId="2" xfId="0" applyNumberFormat="1" applyFont="1" applyFill="1" applyBorder="1"/>
    <x:xf numFmtId="204" fontId="5" fillId="0" borderId="2" xfId="0" applyNumberFormat="1" applyFont="1" applyFill="1" applyBorder="1"/>
    <x:xf numFmtId="204" fontId="1" fillId="0" borderId="2" xfId="0" applyNumberFormat="1" applyFont="1" applyFill="1" applyBorder="1"/>
    <x:xf numFmtId="200" fontId="1" fillId="0" borderId="2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202" fontId="1" fillId="0" borderId="1" xfId="0" applyNumberFormat="1" applyFont="1" applyFill="1" applyBorder="1"/>
    <x:xf numFmtId="200" fontId="8" fillId="0" borderId="0" xfId="0" applyNumberFormat="1" applyFont="1" applyFill="1" applyBorder="1"/>
    <x:xf numFmtId="201" fontId="8" fillId="0" borderId="0" xfId="0" applyNumberFormat="1" applyFont="1" applyFill="1" applyBorder="1"/>
    <x:xf numFmtId="0" fontId="8" fillId="3" borderId="1" xfId="0" applyNumberFormat="1" applyFont="1" applyFill="1" applyBorder="1"/>
    <x:xf numFmtId="202" fontId="8" fillId="0" borderId="1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1a3c08f1a4823" /><Relationship Type="http://schemas.openxmlformats.org/officeDocument/2006/relationships/theme" Target="/xl/theme/theme1.xml" Id="Rb6bb9766deb240d8" /><Relationship Type="http://schemas.openxmlformats.org/officeDocument/2006/relationships/sharedStrings" Target="/xl/sharedStrings.xml" Id="R33e7c997a4634cca" /><Relationship Type="http://schemas.openxmlformats.org/officeDocument/2006/relationships/worksheet" Target="/xl/worksheets/sheet1.xml" Id="R8b4e4b90402543ac" /><Relationship Type="http://schemas.openxmlformats.org/officeDocument/2006/relationships/worksheet" Target="/xl/worksheets/sheet2.xml" Id="Rfcb65a3086c14c0a" /><Relationship Type="http://schemas.openxmlformats.org/officeDocument/2006/relationships/worksheet" Target="/xl/worksheets/sheet3.xml" Id="R6a00509440254068" /><Relationship Type="http://schemas.openxmlformats.org/officeDocument/2006/relationships/worksheet" Target="/xl/worksheets/sheet4.xml" Id="R404d17e43fe446bc" /><Relationship Type="http://schemas.openxmlformats.org/officeDocument/2006/relationships/worksheet" Target="/xl/worksheets/sheet5.xml" Id="Re7e5a1207d684494" /><Relationship Type="http://schemas.openxmlformats.org/officeDocument/2006/relationships/worksheet" Target="/xl/worksheets/sheet6.xml" Id="R39d70f83825d4334" /><Relationship Type="http://schemas.openxmlformats.org/officeDocument/2006/relationships/worksheet" Target="/xl/worksheets/sheet7.xml" Id="R50d3a168225e40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.5" hidden="0" customWidth="1"/>
    <x:col min="3" max="3" width="3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服务器CPU供需与市场空间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2025年研究拟合，2026—2030年基准情景预测。数量为物理CPU芯片颗数，收入仅计芯片。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3" customHeight="1">
      <x:c r="B6" s="1"/>
      <x:c r="C6" s="11" t="str">
        <x:v>指标</x:v>
      </x:c>
      <x:c r="D6" s="11" t="str">
        <x:v>单位</x:v>
      </x:c>
      <x:c r="E6" s="10" t="n">
        <x:v>2025</x:v>
      </x:c>
      <x:c r="F6" s="10" t="n">
        <x:v>2026</x:v>
      </x:c>
      <x:c r="G6" s="10" t="n">
        <x:v>2027</x:v>
      </x:c>
      <x:c r="H6" s="10" t="n">
        <x:v>2028</x:v>
      </x:c>
      <x:c r="I6" s="10" t="n">
        <x:v>2029</x:v>
      </x:c>
      <x:c r="J6" s="10" t="n">
        <x:v>2030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8" customHeight="1">
      <x:c r="B7" s="1"/>
      <x:c r="C7" s="14" t="str">
        <x:v>年度供需与市场规模</x:v>
      </x:c>
      <x:c r="D7" s="14"/>
      <x:c r="E7" s="14"/>
      <x:c r="F7" s="14"/>
      <x:c r="G7" s="14"/>
      <x:c r="H7" s="14"/>
      <x:c r="I7" s="14"/>
      <x:c r="J7" s="14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 t="str">
        <x:v>CPU需求</x:v>
      </x:c>
      <x:c r="D8" s="1" t="str">
        <x:v>百万颗/年</x:v>
      </x:c>
      <x:c r="E8" s="39" t="n">
        <x:f>'需求计算'!E15</x:f>
        <x:v>25.022707990679823</x:v>
      </x:c>
      <x:c r="F8" s="39" t="n">
        <x:f>'需求计算'!F15</x:f>
        <x:v>30.011275248994885</x:v>
      </x:c>
      <x:c r="G8" s="39" t="n">
        <x:f>'需求计算'!G15</x:f>
        <x:v>35.42271361045119</x:v>
      </x:c>
      <x:c r="H8" s="39" t="n">
        <x:f>'需求计算'!H15</x:f>
        <x:v>39.55197374928932</x:v>
      </x:c>
      <x:c r="I8" s="39" t="n">
        <x:f>'需求计算'!I15</x:f>
        <x:v>44.51372648445356</x:v>
      </x:c>
      <x:c r="J8" s="39" t="n">
        <x:f>'需求计算'!J15</x:f>
        <x:v>50.19606372723845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25" customHeight="1">
      <x:c r="B9" s="1"/>
      <x:c r="C9" s="1" t="str">
        <x:v>CPU有效供给</x:v>
      </x:c>
      <x:c r="D9" s="1" t="str">
        <x:v>百万颗/年</x:v>
      </x:c>
      <x:c r="E9" s="39" t="n">
        <x:f>'供给晶圆'!E22</x:f>
        <x:v>25</x:v>
      </x:c>
      <x:c r="F9" s="39" t="n">
        <x:f>'供给晶圆'!F22</x:f>
        <x:v>27</x:v>
      </x:c>
      <x:c r="G9" s="39" t="n">
        <x:f>'供给晶圆'!G22</x:f>
        <x:v>30.240000000000002</x:v>
      </x:c>
      <x:c r="H9" s="39" t="n">
        <x:f>'供给晶圆'!H22</x:f>
        <x:v>36.8928</x:v>
      </x:c>
      <x:c r="I9" s="39" t="n">
        <x:f>'供给晶圆'!I22</x:f>
        <x:v>42.795648</x:v>
      </x:c>
      <x:c r="J9" s="39" t="n">
        <x:f>'供给晶圆'!J22</x:f>
        <x:v>47.0752128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25" customHeight="1">
      <x:c r="B10" s="1"/>
      <x:c r="C10" s="1" t="str">
        <x:v>供需覆盖率</x:v>
      </x:c>
      <x:c r="D10" s="1" t="str">
        <x:v>%</x:v>
      </x:c>
      <x:c r="E10" s="40" t="n">
        <x:f>'供给晶圆'!E23</x:f>
        <x:v>0.9990925046686282</x:v>
      </x:c>
      <x:c r="F10" s="40" t="n">
        <x:f>'供给晶圆'!F23</x:f>
        <x:v>0.8996618696136301</x:v>
      </x:c>
      <x:c r="G10" s="40" t="n">
        <x:f>'供给晶圆'!G23</x:f>
        <x:v>0.8536895375253784</x:v>
      </x:c>
      <x:c r="H10" s="40" t="n">
        <x:f>'供给晶圆'!H23</x:f>
        <x:v>0.9327676093702632</x:v>
      </x:c>
      <x:c r="I10" s="40" t="n">
        <x:f>'供给晶圆'!I23</x:f>
        <x:v>0.9614034002510754</x:v>
      </x:c>
      <x:c r="J10" s="40" t="n">
        <x:f>'供给晶圆'!J23</x:f>
        <x:v>0.9378267797212763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25" customHeight="1">
      <x:c r="B11" s="1"/>
      <x:c r="C11" s="1" t="str">
        <x:v>未满足的需求</x:v>
      </x:c>
      <x:c r="D11" s="1" t="str">
        <x:v>百万颗/年</x:v>
      </x:c>
      <x:c r="E11" s="39" t="n">
        <x:f>'供给晶圆'!E24</x:f>
        <x:v>0.022707990679823098</x:v>
      </x:c>
      <x:c r="F11" s="39" t="n">
        <x:f>'供给晶圆'!F24</x:f>
        <x:v>3.0112752489948846</x:v>
      </x:c>
      <x:c r="G11" s="39" t="n">
        <x:f>'供给晶圆'!G24</x:f>
        <x:v>5.182713610451188</x:v>
      </x:c>
      <x:c r="H11" s="39" t="n">
        <x:f>'供给晶圆'!H24</x:f>
        <x:v>2.659173749289316</x:v>
      </x:c>
      <x:c r="I11" s="39" t="n">
        <x:f>'供给晶圆'!I24</x:f>
        <x:v>1.7180784844535566</x:v>
      </x:c>
      <x:c r="J11" s="39" t="n">
        <x:f>'供给晶圆'!J24</x:f>
        <x:v>3.1208509272384504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28" customHeight="1">
      <x:c r="B12" s="1"/>
      <x:c r="C12" s="14" t="str">
        <x:v>芯片收入</x:v>
      </x:c>
      <x:c r="D12" s="14"/>
      <x:c r="E12" s="41"/>
      <x:c r="F12" s="41"/>
      <x:c r="G12" s="41"/>
      <x:c r="H12" s="41"/>
      <x:c r="I12" s="41"/>
      <x:c r="J12" s="4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25" customHeight="1">
      <x:c r="B13" s="1"/>
      <x:c r="C13" s="1" t="str">
        <x:v>芯片潜在需求收入</x:v>
      </x:c>
      <x:c r="D13" s="1" t="str">
        <x:v>十亿美元/年</x:v>
      </x:c>
      <x:c r="E13" s="39" t="n">
        <x:f>'价格市场'!E19</x:f>
        <x:v>29.208311986019737</x:v>
      </x:c>
      <x:c r="F13" s="39" t="n">
        <x:f>'价格市场'!F19</x:f>
        <x:v>44.18613526228392</x:v>
      </x:c>
      <x:c r="G13" s="39" t="n">
        <x:f>'价格市场'!G19</x:f>
        <x:v>61.700247095452816</x:v>
      </x:c>
      <x:c r="H13" s="39" t="n">
        <x:f>'价格市场'!H19</x:f>
        <x:v>80.80231562128428</x:v>
      </x:c>
      <x:c r="I13" s="39" t="n">
        <x:f>'价格市场'!I19</x:f>
        <x:v>105.78935341418129</x:v>
      </x:c>
      <x:c r="J13" s="39" t="n">
        <x:f>'价格市场'!J19</x:f>
        <x:v>137.7217894153613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25" customHeight="1">
      <x:c r="B14" s="1"/>
      <x:c r="C14" s="1" t="str">
        <x:v>按供给比例可交付收入</x:v>
      </x:c>
      <x:c r="D14" s="1" t="str">
        <x:v>十亿美元/年</x:v>
      </x:c>
      <x:c r="E14" s="39" t="n">
        <x:f>'价格市场'!E20</x:f>
        <x:v>29.181805579255172</x:v>
      </x:c>
      <x:c r="F14" s="39" t="n">
        <x:f>'价格市场'!F20</x:f>
        <x:v>39.7525810610671</x:v>
      </x:c>
      <x:c r="G14" s="39" t="n">
        <x:f>'价格市场'!G20</x:f>
        <x:v>52.672855408118686</x:v>
      </x:c>
      <x:c r="H14" s="39" t="n">
        <x:f>'价格市场'!H20</x:f>
        <x:v>75.3697827736468</x:v>
      </x:c>
      <x:c r="I14" s="39" t="n">
        <x:f>'价格市场'!I20</x:f>
        <x:v>101.70624408275661</x:v>
      </x:c>
      <x:c r="J14" s="39" t="n">
        <x:f>'价格市场'!J20</x:f>
        <x:v>129.15918226486002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25" customHeight="1">
      <x:c r="B15" s="1"/>
      <x:c r="C15" s="4" t="str">
        <x:v>整体需求平均售价</x:v>
      </x:c>
      <x:c r="D15" s="4" t="str">
        <x:v>美元/颗</x:v>
      </x:c>
      <x:c r="E15" s="42" t="n">
        <x:f>'价格市场'!E12</x:f>
        <x:v>1167.2722231702069</x:v>
      </x:c>
      <x:c r="F15" s="42" t="n">
        <x:f>'价格市场'!F12</x:f>
        <x:v>1472.317817076559</x:v>
      </x:c>
      <x:c r="G15" s="42" t="n">
        <x:f>'价格市场'!G12</x:f>
        <x:v>1741.8272291044539</x:v>
      </x:c>
      <x:c r="H15" s="42" t="n">
        <x:f>'价格市场'!H12</x:f>
        <x:v>2042.9401610516632</x:v>
      </x:c>
      <x:c r="I15" s="42" t="n">
        <x:f>'价格市场'!I12</x:f>
        <x:v>2376.555767604141</x:v>
      </x:c>
      <x:c r="J15" s="42" t="n">
        <x:f>'价格市场'!J12</x:f>
        <x:v>2743.6770772252357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5" customHeight="1"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8" customHeight="1">
      <x:c r="B17" s="1"/>
      <x:c r="C17" s="14" t="str">
        <x:v>七类需求构成</x:v>
      </x:c>
      <x:c r="D17" s="14"/>
      <x:c r="E17" s="14"/>
      <x:c r="F17" s="14"/>
      <x:c r="G17" s="14"/>
      <x:c r="H17" s="14"/>
      <x:c r="I17" s="14"/>
      <x:c r="J17" s="14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25" customHeight="1">
      <x:c r="B18" s="1"/>
      <x:c r="C18" s="1" t="str">
        <x:v>个人智能体CPU采购</x:v>
      </x:c>
      <x:c r="D18" s="1" t="str">
        <x:v>百万颗/年</x:v>
      </x:c>
      <x:c r="E18" s="15" t="n">
        <x:f>'需求计算'!E10</x:f>
        <x:v>0.0024609375</x:v>
      </x:c>
      <x:c r="F18" s="15" t="n">
        <x:f>'需求计算'!F10</x:f>
        <x:v>0.06829101562499999</x:v>
      </x:c>
      <x:c r="G18" s="15" t="n">
        <x:f>'需求计算'!G10</x:f>
        <x:v>0.42291210937499996</x:v>
      </x:c>
      <x:c r="H18" s="15" t="n">
        <x:f>'需求计算'!H10</x:f>
        <x:v>0.9053296874999999</x:v>
      </x:c>
      <x:c r="I18" s="15" t="n">
        <x:f>'需求计算'!I10</x:f>
        <x:v>1.5729820312499996</x:v>
      </x:c>
      <x:c r="J18" s="15" t="n">
        <x:f>'需求计算'!J10</x:f>
        <x:v>2.1190886718750006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25" customHeight="1">
      <x:c r="B19" s="1"/>
      <x:c r="C19" s="1" t="str">
        <x:v>企业智能体CPU采购</x:v>
      </x:c>
      <x:c r="D19" s="1" t="str">
        <x:v>百万颗/年</x:v>
      </x:c>
      <x:c r="E19" s="15" t="n">
        <x:f>'需求计算'!E11</x:f>
        <x:v>0.019622395833333337</x:v>
      </x:c>
      <x:c r="F19" s="15" t="n">
        <x:f>'需求计算'!F11</x:f>
        <x:v>0.2550911458333334</x:v>
      </x:c>
      <x:c r="G19" s="15" t="n">
        <x:f>'需求计算'!G11</x:f>
        <x:v>0.40334924768518515</x:v>
      </x:c>
      <x:c r="H19" s="15" t="n">
        <x:f>'需求计算'!H11</x:f>
        <x:v>0.8289372106481483</x:v>
      </x:c>
      <x:c r="I19" s="15" t="n">
        <x:f>'需求计算'!I11</x:f>
        <x:v>1.0242890624999998</x:v>
      </x:c>
      <x:c r="J19" s="15" t="n">
        <x:f>'需求计算'!J11</x:f>
        <x:v>1.4062717013888897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25" customHeight="1">
      <x:c r="B20" s="1"/>
      <x:c r="C20" s="1" t="str">
        <x:v>AI科研CPU采购</x:v>
      </x:c>
      <x:c r="D20" s="1" t="str">
        <x:v>百万颗/年</x:v>
      </x:c>
      <x:c r="E20" s="15" t="n">
        <x:f>'需求计算'!E12</x:f>
        <x:v>0.010279605263157894</x:v>
      </x:c>
      <x:c r="F20" s="15" t="n">
        <x:f>'需求计算'!F12</x:f>
        <x:v>0.07195723684210525</x:v>
      </x:c>
      <x:c r="G20" s="15" t="n">
        <x:f>'需求计算'!G12</x:f>
        <x:v>0.10485197368421054</x:v>
      </x:c>
      <x:c r="H20" s="15" t="n">
        <x:f>'需求计算'!H12</x:f>
        <x:v>0.22409539473684212</x:v>
      </x:c>
      <x:c r="I20" s="15" t="n">
        <x:f>'需求计算'!I12</x:f>
        <x:v>0.5389450187969924</x:v>
      </x:c>
      <x:c r="J20" s="15" t="n">
        <x:f>'需求计算'!J12</x:f>
        <x:v>1.1880286654135337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25" customHeight="1">
      <x:c r="B21" s="1"/>
      <x:c r="C21" s="1" t="str">
        <x:v>后训练CPU采购</x:v>
      </x:c>
      <x:c r="D21" s="1" t="str">
        <x:v>百万颗/年</x:v>
      </x:c>
      <x:c r="E21" s="15" t="n">
        <x:f>'需求计算'!E13</x:f>
        <x:v>0.02034505208333333</x:v>
      </x:c>
      <x:c r="F21" s="15" t="n">
        <x:f>'需求计算'!F13</x:f>
        <x:v>0.07188585069444443</x:v>
      </x:c>
      <x:c r="G21" s="15" t="n">
        <x:f>'需求计算'!G13</x:f>
        <x:v>0.08032527970679011</x:v>
      </x:c>
      <x:c r="H21" s="15" t="n">
        <x:f>'需求计算'!H13</x:f>
        <x:v>0.10695770640432097</x:v>
      </x:c>
      <x:c r="I21" s="15" t="n">
        <x:f>'需求计算'!I13</x:f>
        <x:v>0.14329328440656575</x:v>
      </x:c>
      <x:c r="J21" s="15" t="n">
        <x:f>'需求计算'!J13</x:f>
        <x:v>0.24812743318602687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25" customHeight="1">
      <x:c r="B22" s="1"/>
      <x:c r="C22" s="1" t="str">
        <x:v>GPU机头CPU采购</x:v>
      </x:c>
      <x:c r="D22" s="1" t="str">
        <x:v>百万颗/年</x:v>
      </x:c>
      <x:c r="E22" s="15" t="n">
        <x:f>'需求计算'!E9</x:f>
        <x:v>3.57</x:v>
      </x:c>
      <x:c r="F22" s="15" t="n">
        <x:f>'需求计算'!F9</x:f>
        <x:v>5.89155</x:v>
      </x:c>
      <x:c r="G22" s="15" t="n">
        <x:f>'需求计算'!G9</x:f>
        <x:v>8.7072</x:v>
      </x:c>
      <x:c r="H22" s="15" t="n">
        <x:f>'需求计算'!H9</x:f>
        <x:v>10.263</x:v>
      </x:c>
      <x:c r="I22" s="15" t="n">
        <x:f>'需求计算'!I9</x:f>
        <x:v>12.613999999999999</x:v>
      </x:c>
      <x:c r="J22" s="15" t="n">
        <x:f>'需求计算'!J9</x:f>
        <x:v>15.084999999999999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25" customHeight="1">
      <x:c r="B23" s="1"/>
      <x:c r="C23" s="1" t="str">
        <x:v>传统与未单列CPU采购</x:v>
      </x:c>
      <x:c r="D23" s="1" t="str">
        <x:v>百万颗/年</x:v>
      </x:c>
      <x:c r="E23" s="15" t="n">
        <x:f>'需求计算'!E8</x:f>
        <x:v>20.65</x:v>
      </x:c>
      <x:c r="F23" s="15" t="n">
        <x:f>'需求计算'!F8</x:f>
        <x:v>22.715</x:v>
      </x:c>
      <x:c r="G23" s="15" t="n">
        <x:f>'需求计算'!G8</x:f>
        <x:v>24.532200000000003</x:v>
      </x:c>
      <x:c r="H23" s="15" t="n">
        <x:f>'需求计算'!H8</x:f>
        <x:v>25.758810000000004</x:v>
      </x:c>
      <x:c r="I23" s="15" t="n">
        <x:f>'需求计算'!I8</x:f>
        <x:v>26.789162400000006</x:v>
      </x:c>
      <x:c r="J23" s="15" t="n">
        <x:f>'需求计算'!J8</x:f>
        <x:v>27.86072889600001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25" customHeight="1">
      <x:c r="B24" s="1"/>
      <x:c r="C24" s="1" t="str">
        <x:v>其他AI负载CPU采购</x:v>
      </x:c>
      <x:c r="D24" s="1" t="str">
        <x:v>百万颗/年</x:v>
      </x:c>
      <x:c r="E24" s="15" t="n">
        <x:f>'需求计算'!E14</x:f>
        <x:v>0.75</x:v>
      </x:c>
      <x:c r="F24" s="15" t="n">
        <x:f>'需求计算'!F14</x:f>
        <x:v>0.9375</x:v>
      </x:c>
      <x:c r="G24" s="15" t="n">
        <x:f>'需求计算'!G14</x:f>
        <x:v>1.171875</x:v>
      </x:c>
      <x:c r="H24" s="15" t="n">
        <x:f>'需求计算'!H14</x:f>
        <x:v>1.46484375</x:v>
      </x:c>
      <x:c r="I24" s="15" t="n">
        <x:f>'需求计算'!I14</x:f>
        <x:v>1.8310546875</x:v>
      </x:c>
      <x:c r="J24" s="15" t="n">
        <x:f>'需求计算'!J14</x:f>
        <x:v>2.288818359375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5" customHeight="1"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8" customHeight="1">
      <x:c r="B26" s="1"/>
      <x:c r="C26" s="14" t="str">
        <x:v>先进制程约束</x:v>
      </x:c>
      <x:c r="D26" s="14"/>
      <x:c r="E26" s="14"/>
      <x:c r="F26" s="14"/>
      <x:c r="G26" s="14"/>
      <x:c r="H26" s="14"/>
      <x:c r="I26" s="14"/>
      <x:c r="J26" s="14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25" customHeight="1">
      <x:c r="B27" s="1"/>
      <x:c r="C27" s="1" t="str">
        <x:v>先进工艺CPU占比</x:v>
      </x:c>
      <x:c r="D27" s="1" t="str">
        <x:v>%</x:v>
      </x:c>
      <x:c r="E27" s="19" t="n">
        <x:f>'供给晶圆'!E10</x:f>
        <x:v>0.4712494425465049</x:v>
      </x:c>
      <x:c r="F27" s="19" t="n">
        <x:f>'供给晶圆'!F10</x:f>
        <x:v>0.5684095589922195</x:v>
      </x:c>
      <x:c r="G27" s="19" t="n">
        <x:f>'供给晶圆'!G10</x:f>
        <x:v>0.6559369660197009</x:v>
      </x:c>
      <x:c r="H27" s="19" t="n">
        <x:f>'供给晶圆'!H10</x:f>
        <x:v>0.7297325610668507</x:v>
      </x:c>
      <x:c r="I27" s="19" t="n">
        <x:f>'供给晶圆'!I10</x:f>
        <x:v>0.8003090397735281</x:v>
      </x:c>
      <x:c r="J27" s="19" t="n">
        <x:f>'供给晶圆'!J10</x:f>
        <x:v>0.8648467838446536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 t="str">
        <x:v>共享先进晶圆池</x:v>
      </x:c>
      <x:c r="D28" s="1" t="str">
        <x:v>千片/月</x:v>
      </x:c>
      <x:c r="E28" s="15" t="n">
        <x:f>'供给晶圆'!E14</x:f>
        <x:v>50</x:v>
      </x:c>
      <x:c r="F28" s="15" t="n">
        <x:f>'供给晶圆'!F14</x:f>
        <x:v>75</x:v>
      </x:c>
      <x:c r="G28" s="15" t="n">
        <x:f>'供给晶圆'!G14</x:f>
        <x:v>105</x:v>
      </x:c>
      <x:c r="H28" s="15" t="n">
        <x:f>'供给晶圆'!H14</x:f>
        <x:v>135</x:v>
      </x:c>
      <x:c r="I28" s="15" t="n">
        <x:f>'供给晶圆'!I14</x:f>
        <x:v>155</x:v>
      </x:c>
      <x:c r="J28" s="15" t="n">
        <x:f>'供给晶圆'!J14</x:f>
        <x:v>170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 t="str">
        <x:v>AI加速器晶圆占用</x:v>
      </x:c>
      <x:c r="D29" s="1" t="str">
        <x:v>千片/月</x:v>
      </x:c>
      <x:c r="E29" s="15" t="n">
        <x:f>'供给晶圆'!E15</x:f>
        <x:v>28.333333333333332</x:v>
      </x:c>
      <x:c r="F29" s="15" t="n">
        <x:f>'供给晶圆'!F15</x:f>
        <x:v>45.25</x:v>
      </x:c>
      <x:c r="G29" s="15" t="n">
        <x:f>'供给晶圆'!G15</x:f>
        <x:v>64.78571428571429</x:v>
      </x:c>
      <x:c r="H29" s="15" t="n">
        <x:f>'供给晶圆'!H15</x:f>
        <x:v>74.04761904761905</x:v>
      </x:c>
      <x:c r="I29" s="15" t="n">
        <x:f>'供给晶圆'!I15</x:f>
        <x:v>88.33333333333333</x:v>
      </x:c>
      <x:c r="J29" s="15" t="n">
        <x:f>'供给晶圆'!J15</x:f>
        <x:v>102.61904761904762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25" customHeight="1">
      <x:c r="B30" s="1"/>
      <x:c r="C30" s="1" t="str">
        <x:v>CPU所需先进晶圆</x:v>
      </x:c>
      <x:c r="D30" s="1" t="str">
        <x:v>千片/月</x:v>
      </x:c>
      <x:c r="E30" s="15" t="n">
        <x:f>'供给晶圆'!E17</x:f>
        <x:v>12.672792291601398</x:v>
      </x:c>
      <x:c r="F30" s="15" t="n">
        <x:f>'供给晶圆'!F17</x:f>
        <x:v>19.16616763198355</x:v>
      </x:c>
      <x:c r="G30" s="15" t="n">
        <x:f>'供给晶圆'!G17</x:f>
        <x:v>27.409795171699955</x:v>
      </x:c>
      <x:c r="H30" s="15" t="n">
        <x:f>'供给晶圆'!H17</x:f>
        <x:v>35.814078765835916</x:v>
      </x:c>
      <x:c r="I30" s="15" t="n">
        <x:f>'供给晶圆'!I17</x:f>
        <x:v>47.18595445684912</x:v>
      </x:c>
      <x:c r="J30" s="15" t="n">
        <x:f>'供给晶圆'!J17</x:f>
        <x:v>61.95411032936252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25" customHeight="1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  <x:row r="33" ht="33" customHeight="1">
      <x:c r="B33" s="1"/>
      <x:c r="C33" s="37" t="str">
        <x:v>黄色蓝字在「参数」中编辑。改动后总览、七类需求、晶圆分配及收入公式联动。</x:v>
      </x:c>
      <x:c r="D33" s="5"/>
      <x:c r="E33" s="5"/>
      <x:c r="F33" s="5"/>
      <x:c r="G33" s="5"/>
      <x:c r="H33" s="5"/>
      <x:c r="I33" s="5"/>
      <x:c r="J33" s="5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</x:row>
    <x:row r="34" ht="25" customHeight="1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</x:row>
    <x:row r="35" ht="33" customHeight="1">
      <x:c r="B35" s="1"/>
      <x:c r="C35" s="37" t="str">
        <x:v>「网页核对」记录发布时的网页基准值；自定义参数后差异是正常的，重置参数可恢复发布基准。</x:v>
      </x:c>
      <x:c r="D35" s="5"/>
      <x:c r="E35" s="5"/>
      <x:c r="F35" s="5"/>
      <x:c r="G35" s="5"/>
      <x:c r="H35" s="5"/>
      <x:c r="I35" s="5"/>
      <x:c r="J35" s="5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</x:row>
    <x:row r="36" ht="25" customHeight="1"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</x:row>
    <x:row r="37" ht="33" customHeight="1">
      <x:c r="B37" s="1"/>
      <x:c r="C37" s="37" t="str">
        <x:v>市场空间仅含服务器CPU芯片销售；整机、内存、载板、交换机和网卡收入未加总。</x:v>
      </x:c>
      <x:c r="D37" s="5"/>
      <x:c r="E37" s="5"/>
      <x:c r="F37" s="5"/>
      <x:c r="G37" s="5"/>
      <x:c r="H37" s="5"/>
      <x:c r="I37" s="5"/>
      <x:c r="J37" s="5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</x:row>
    <x:row r="38" ht="25" customHeight="1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</x:row>
    <x:row r="39" ht="33" customHeight="1">
      <x:c r="B39" s="1"/>
      <x:c r="C39" s="37" t="str">
        <x:v>可交付收入按同一产品组合等比例分配有效供给估算，实际分配可能偏向高价产品。</x:v>
      </x:c>
      <x:c r="D39" s="5"/>
      <x:c r="E39" s="5"/>
      <x:c r="F39" s="5"/>
      <x:c r="G39" s="5"/>
      <x:c r="H39" s="5"/>
      <x:c r="I39" s="5"/>
      <x:c r="J39" s="5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</x:row>
    <x:row r="40" ht="25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5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5" customHeight="1">
      <x:c r="B42" s="1"/>
      <x:c r="C42" s="1" t="str">
        <x:v>模型版本</x:v>
      </x:c>
      <x:c r="D42" s="1"/>
      <x:c r="E42" s="1" t="str">
        <x:v>CPU-2026-09-30</x:v>
      </x:c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25" customHeight="1">
      <x:c r="B43" s="1"/>
      <x:c r="C43" s="1" t="str">
        <x:v>情景</x:v>
      </x:c>
      <x:c r="D43" s="1"/>
      <x:c r="E43" s="1" t="str">
        <x:v>基准</x:v>
      </x:c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  <x:row r="44" ht="25" customHeight="1">
      <x:c r="B44" s="1"/>
      <x:c r="C44" s="1" t="str">
        <x:v>统计周期</x:v>
      </x:c>
      <x:c r="D44" s="1"/>
      <x:c r="E44" s="1" t="str">
        <x:v>自然年</x:v>
      </x:c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</x:row>
    <x:row r="45" ht="25" customHeight="1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</x:row>
    <x:row r="46" ht="25" customHeight="1"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</x:row>
    <x:row r="47" ht="25" customHeight="1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</x:row>
  </x:sheetData>
  <x:mergeCells>
    <x:mergeCell ref="C3:J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7B98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4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72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CPU行业模型参数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黄色蓝字可编辑；每列为自然年。2025年是研究拟合基点，2026—2030年为情景预测。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3" customHeight="1">
      <x:c r="B6" s="1"/>
      <x:c r="C6" s="11" t="str">
        <x:v>年度输入</x:v>
      </x:c>
      <x:c r="D6" s="11" t="str">
        <x:v>单位</x:v>
      </x:c>
      <x:c r="E6" s="10" t="n">
        <x:v>2025</x:v>
      </x:c>
      <x:c r="F6" s="10" t="n">
        <x:v>2026</x:v>
      </x:c>
      <x:c r="G6" s="10" t="n">
        <x:v>2027</x:v>
      </x:c>
      <x:c r="H6" s="10" t="n">
        <x:v>2028</x:v>
      </x:c>
      <x:c r="I6" s="10" t="n">
        <x:v>2029</x:v>
      </x:c>
      <x:c r="J6" s="10" t="n">
        <x:v>2030</x:v>
      </x:c>
      <x:c r="K6" s="8" t="str">
        <x:v>定义与口径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8" customHeight="1">
      <x:c r="B7" s="1"/>
      <x:c r="C7" s="14" t="str">
        <x:v>个人智能体</x:v>
      </x:c>
      <x:c r="D7" s="14"/>
      <x:c r="E7" s="14"/>
      <x:c r="F7" s="14"/>
      <x:c r="G7" s="14"/>
      <x:c r="H7" s="14"/>
      <x:c r="I7" s="14"/>
      <x:c r="J7" s="14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34" customHeight="1">
      <x:c r="B9" s="1"/>
      <x:c r="C9" s="1" t="str">
        <x:v>个人智能体执行月活</x:v>
      </x:c>
      <x:c r="D9" s="1" t="str">
        <x:v>百万人</x:v>
      </x:c>
      <x:c r="E9" s="18" t="n">
        <x:v>5</x:v>
      </x:c>
      <x:c r="F9" s="18" t="n">
        <x:v>38.4375</x:v>
      </x:c>
      <x:c r="G9" s="18" t="n">
        <x:v>252</x:v>
      </x:c>
      <x:c r="H9" s="18" t="n">
        <x:v>710.6000000000001</x:v>
      </x:c>
      <x:c r="I9" s="18" t="n">
        <x:v>1508.3249999999998</x:v>
      </x:c>
      <x:c r="J9" s="18" t="n">
        <x:v>2550</x:v>
      </x:c>
      <x:c r="K9" s="5" t="str">
        <x:v>来自《AI产业回报的新边界》的用户路径；月活人数。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34" customHeight="1">
      <x:c r="B10" s="1"/>
      <x:c r="C10" s="1" t="str">
        <x:v>月活中每日执行占比</x:v>
      </x:c>
      <x:c r="D10" s="1" t="str">
        <x:v>%</x:v>
      </x:c>
      <x:c r="E10" s="22" t="n">
        <x:v>0.35</x:v>
      </x:c>
      <x:c r="F10" s="22" t="n">
        <x:v>0.35</x:v>
      </x:c>
      <x:c r="G10" s="22" t="n">
        <x:v>0.35</x:v>
      </x:c>
      <x:c r="H10" s="22" t="n">
        <x:v>0.35</x:v>
      </x:c>
      <x:c r="I10" s="22" t="n">
        <x:v>0.35</x:v>
      </x:c>
      <x:c r="J10" s="22" t="n">
        <x:v>0.35</x:v>
      </x:c>
      <x:c r="K10" s="5" t="str">
        <x:v>当日实际运行任务的用户比例。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34" customHeight="1">
      <x:c r="B11" s="1"/>
      <x:c r="C11" s="1" t="str">
        <x:v>个人每日有效执行时长</x:v>
      </x:c>
      <x:c r="D11" s="1" t="str">
        <x:v>分钟</x:v>
      </x:c>
      <x:c r="E11" s="26" t="n">
        <x:v>90</x:v>
      </x:c>
      <x:c r="F11" s="26" t="n">
        <x:v>90</x:v>
      </x:c>
      <x:c r="G11" s="26" t="n">
        <x:v>90</x:v>
      </x:c>
      <x:c r="H11" s="26" t="n">
        <x:v>90</x:v>
      </x:c>
      <x:c r="I11" s="26" t="n">
        <x:v>90</x:v>
      </x:c>
      <x:c r="J11" s="26" t="n">
        <x:v>90</x:v>
      </x:c>
      <x:c r="K11" s="5" t="str">
        <x:v>每位当日执行用户的CPU任务累计时长。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34" customHeight="1">
      <x:c r="B12" s="1"/>
      <x:c r="C12" s="1" t="str">
        <x:v>个人任务平均活动物理核心</x:v>
      </x:c>
      <x:c r="D12" s="1" t="str">
        <x:v>核</x:v>
      </x:c>
      <x:c r="E12" s="18" t="n">
        <x:v>1</x:v>
      </x:c>
      <x:c r="F12" s="18" t="n">
        <x:v>1</x:v>
      </x:c>
      <x:c r="G12" s="18" t="n">
        <x:v>1</x:v>
      </x:c>
      <x:c r="H12" s="18" t="n">
        <x:v>1</x:v>
      </x:c>
      <x:c r="I12" s="18" t="n">
        <x:v>1</x:v>
      </x:c>
      <x:c r="J12" s="18" t="n">
        <x:v>1</x:v>
      </x:c>
      <x:c r="K12" s="5" t="str">
        <x:v>活动核心；虚拟CPU配额不等于物理核占用。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34" customHeight="1">
      <x:c r="B13" s="1"/>
      <x:c r="C13" s="1" t="str">
        <x:v>个人任务峰均系数</x:v>
      </x:c>
      <x:c r="D13" s="1" t="str">
        <x:v>倍</x:v>
      </x:c>
      <x:c r="E13" s="30" t="n">
        <x:v>2.25</x:v>
      </x:c>
      <x:c r="F13" s="30" t="n">
        <x:v>2.25</x:v>
      </x:c>
      <x:c r="G13" s="30" t="n">
        <x:v>2.25</x:v>
      </x:c>
      <x:c r="H13" s="30" t="n">
        <x:v>2.25</x:v>
      </x:c>
      <x:c r="I13" s="30" t="n">
        <x:v>2.25</x:v>
      </x:c>
      <x:c r="J13" s="30" t="n">
        <x:v>2.25</x:v>
      </x:c>
      <x:c r="K13" s="5" t="str">
        <x:v>高峰并发/全日平均并发。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34" customHeight="1">
      <x:c r="B14" s="1"/>
      <x:c r="C14" s="1" t="str">
        <x:v>个人执行池利用率</x:v>
      </x:c>
      <x:c r="D14" s="1" t="str">
        <x:v>%</x:v>
      </x:c>
      <x:c r="E14" s="22" t="n">
        <x:v>0.42</x:v>
      </x:c>
      <x:c r="F14" s="22" t="n">
        <x:v>0.42</x:v>
      </x:c>
      <x:c r="G14" s="22" t="n">
        <x:v>0.42</x:v>
      </x:c>
      <x:c r="H14" s="22" t="n">
        <x:v>0.42</x:v>
      </x:c>
      <x:c r="I14" s="22" t="n">
        <x:v>0.42</x:v>
      </x:c>
      <x:c r="J14" s="22" t="n">
        <x:v>0.42</x:v>
      </x:c>
      <x:c r="K14" s="5" t="str">
        <x:v>包含切换、空闲和容量冗余。</x:v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34" customHeight="1">
      <x:c r="B15" s="1"/>
      <x:c r="C15" s="1" t="str">
        <x:v>每颗CPU同时承载沙箱上限</x:v>
      </x:c>
      <x:c r="D15" s="1" t="str">
        <x:v>个</x:v>
      </x:c>
      <x:c r="E15" s="26" t="n">
        <x:v>25</x:v>
      </x:c>
      <x:c r="F15" s="26" t="n">
        <x:v>25</x:v>
      </x:c>
      <x:c r="G15" s="26" t="n">
        <x:v>25</x:v>
      </x:c>
      <x:c r="H15" s="26" t="n">
        <x:v>25</x:v>
      </x:c>
      <x:c r="I15" s="26" t="n">
        <x:v>25</x:v>
      </x:c>
      <x:c r="J15" s="26" t="n">
        <x:v>25</x:v>
      </x:c>
      <x:c r="K15" s="5" t="str">
        <x:v>另设并发容量约束，和核心时约束取较大者。</x:v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8" customHeight="1">
      <x:c r="B16" s="1"/>
      <x:c r="C16" s="14" t="str">
        <x:v>企业智能体</x:v>
      </x:c>
      <x:c r="D16" s="14"/>
      <x:c r="E16" s="14"/>
      <x:c r="F16" s="14"/>
      <x:c r="G16" s="14"/>
      <x:c r="H16" s="14"/>
      <x:c r="I16" s="14"/>
      <x:c r="J16" s="14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5" customHeight="1"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34" customHeight="1">
      <x:c r="B18" s="1"/>
      <x:c r="C18" s="1" t="str">
        <x:v>企业每日实际执行任务</x:v>
      </x:c>
      <x:c r="D18" s="1" t="str">
        <x:v>百万次/日</x:v>
      </x:c>
      <x:c r="E18" s="18" t="n">
        <x:v>5</x:v>
      </x:c>
      <x:c r="F18" s="18" t="n">
        <x:v>20</x:v>
      </x:c>
      <x:c r="G18" s="18" t="n">
        <x:v>50</x:v>
      </x:c>
      <x:c r="H18" s="18" t="n">
        <x:v>120</x:v>
      </x:c>
      <x:c r="I18" s="18" t="n">
        <x:v>220</x:v>
      </x:c>
      <x:c r="J18" s="18" t="n">
        <x:v>350</x:v>
      </x:c>
      <x:c r="K18" s="5" t="str">
        <x:v>任务次数，不是企业或企业员工人数。</x:v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34" customHeight="1">
      <x:c r="B19" s="1"/>
      <x:c r="C19" s="1" t="str">
        <x:v>企业任务采用倍率</x:v>
      </x:c>
      <x:c r="D19" s="1" t="str">
        <x:v>倍</x:v>
      </x:c>
      <x:c r="E19" s="30" t="n">
        <x:v>1</x:v>
      </x:c>
      <x:c r="F19" s="30" t="n">
        <x:v>1</x:v>
      </x:c>
      <x:c r="G19" s="30" t="n">
        <x:v>1</x:v>
      </x:c>
      <x:c r="H19" s="30" t="n">
        <x:v>1</x:v>
      </x:c>
      <x:c r="I19" s="30" t="n">
        <x:v>1</x:v>
      </x:c>
      <x:c r="J19" s="30" t="n">
        <x:v>1</x:v>
      </x:c>
      <x:c r="K19" s="5" t="str">
        <x:v>基准为1。</x:v>
      </x:c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34" customHeight="1">
      <x:c r="B20" s="1"/>
      <x:c r="C20" s="1" t="str">
        <x:v>企业任务平均执行时长</x:v>
      </x:c>
      <x:c r="D20" s="1" t="str">
        <x:v>分钟</x:v>
      </x:c>
      <x:c r="E20" s="26" t="n">
        <x:v>240</x:v>
      </x:c>
      <x:c r="F20" s="26" t="n">
        <x:v>240</x:v>
      </x:c>
      <x:c r="G20" s="26" t="n">
        <x:v>240</x:v>
      </x:c>
      <x:c r="H20" s="26" t="n">
        <x:v>240</x:v>
      </x:c>
      <x:c r="I20" s="26" t="n">
        <x:v>240</x:v>
      </x:c>
      <x:c r="J20" s="26" t="n">
        <x:v>240</x:v>
      </x:c>
      <x:c r="K20" s="5" t="str">
        <x:v>每任务CPU活动时长。</x:v>
      </x:c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34" customHeight="1">
      <x:c r="B21" s="1"/>
      <x:c r="C21" s="1" t="str">
        <x:v>企业任务平均活动物理核心</x:v>
      </x:c>
      <x:c r="D21" s="1" t="str">
        <x:v>核</x:v>
      </x:c>
      <x:c r="E21" s="18" t="n">
        <x:v>2</x:v>
      </x:c>
      <x:c r="F21" s="18" t="n">
        <x:v>2</x:v>
      </x:c>
      <x:c r="G21" s="18" t="n">
        <x:v>2</x:v>
      </x:c>
      <x:c r="H21" s="18" t="n">
        <x:v>2</x:v>
      </x:c>
      <x:c r="I21" s="18" t="n">
        <x:v>2</x:v>
      </x:c>
      <x:c r="J21" s="18" t="n">
        <x:v>2</x:v>
      </x:c>
      <x:c r="K21" s="5" t="str">
        <x:v>分支并发在下方单独计算。</x:v>
      </x:c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34" customHeight="1">
      <x:c r="B22" s="1"/>
      <x:c r="C22" s="1" t="str">
        <x:v>企业可并行任务占比</x:v>
      </x:c>
      <x:c r="D22" s="1" t="str">
        <x:v>%</x:v>
      </x:c>
      <x:c r="E22" s="22" t="n">
        <x:v>0.3</x:v>
      </x:c>
      <x:c r="F22" s="22" t="n">
        <x:v>0.3</x:v>
      </x:c>
      <x:c r="G22" s="22" t="n">
        <x:v>0.3</x:v>
      </x:c>
      <x:c r="H22" s="22" t="n">
        <x:v>0.3</x:v>
      </x:c>
      <x:c r="I22" s="22" t="n">
        <x:v>0.3</x:v>
      </x:c>
      <x:c r="J22" s="22" t="n">
        <x:v>0.3</x:v>
      </x:c>
      <x:c r="K22" s="5" t="str">
        <x:v>只对适合并行的任务计算多分支。</x:v>
      </x:c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34" customHeight="1">
      <x:c r="B23" s="1"/>
      <x:c r="C23" s="1" t="str">
        <x:v>可并行任务平均分支数</x:v>
      </x:c>
      <x:c r="D23" s="1" t="str">
        <x:v>个</x:v>
      </x:c>
      <x:c r="E23" s="18" t="n">
        <x:v>3</x:v>
      </x:c>
      <x:c r="F23" s="18" t="n">
        <x:v>3</x:v>
      </x:c>
      <x:c r="G23" s="18" t="n">
        <x:v>3</x:v>
      </x:c>
      <x:c r="H23" s="18" t="n">
        <x:v>3</x:v>
      </x:c>
      <x:c r="I23" s="18" t="n">
        <x:v>3</x:v>
      </x:c>
      <x:c r="J23" s="18" t="n">
        <x:v>3</x:v>
      </x:c>
      <x:c r="K23" s="5" t="str">
        <x:v>包含主任务，分支有效活动系数另列。</x:v>
      </x:c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34" customHeight="1">
      <x:c r="B24" s="1"/>
      <x:c r="C24" s="1" t="str">
        <x:v>新增分支CPU活动系数</x:v>
      </x:c>
      <x:c r="D24" s="1" t="str">
        <x:v>%</x:v>
      </x:c>
      <x:c r="E24" s="22" t="n">
        <x:v>0.45</x:v>
      </x:c>
      <x:c r="F24" s="22" t="n">
        <x:v>0.45</x:v>
      </x:c>
      <x:c r="G24" s="22" t="n">
        <x:v>0.45</x:v>
      </x:c>
      <x:c r="H24" s="22" t="n">
        <x:v>0.45</x:v>
      </x:c>
      <x:c r="I24" s="22" t="n">
        <x:v>0.45</x:v>
      </x:c>
      <x:c r="J24" s="22" t="n">
        <x:v>0.45</x:v>
      </x:c>
      <x:c r="K24" s="5" t="str">
        <x:v>并发分支不总是同时占满CPU。</x:v>
      </x:c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34" customHeight="1">
      <x:c r="B25" s="1"/>
      <x:c r="C25" s="1" t="str">
        <x:v>多智能体协调CPU开销</x:v>
      </x:c>
      <x:c r="D25" s="1" t="str">
        <x:v>%</x:v>
      </x:c>
      <x:c r="E25" s="22" t="n">
        <x:v>0.1</x:v>
      </x:c>
      <x:c r="F25" s="22" t="n">
        <x:v>0.1</x:v>
      </x:c>
      <x:c r="G25" s="22" t="n">
        <x:v>0.1</x:v>
      </x:c>
      <x:c r="H25" s="22" t="n">
        <x:v>0.1</x:v>
      </x:c>
      <x:c r="I25" s="22" t="n">
        <x:v>0.1</x:v>
      </x:c>
      <x:c r="J25" s="22" t="n">
        <x:v>0.1</x:v>
      </x:c>
      <x:c r="K25" s="5" t="str">
        <x:v>额外编排、同步和工具代理核时。</x:v>
      </x:c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34" customHeight="1">
      <x:c r="B26" s="1"/>
      <x:c r="C26" s="1" t="str">
        <x:v>企业任务峰均系数</x:v>
      </x:c>
      <x:c r="D26" s="1" t="str">
        <x:v>倍</x:v>
      </x:c>
      <x:c r="E26" s="30" t="n">
        <x:v>2.2</x:v>
      </x:c>
      <x:c r="F26" s="30" t="n">
        <x:v>2.2</x:v>
      </x:c>
      <x:c r="G26" s="30" t="n">
        <x:v>2.2</x:v>
      </x:c>
      <x:c r="H26" s="30" t="n">
        <x:v>2.2</x:v>
      </x:c>
      <x:c r="I26" s="30" t="n">
        <x:v>2.2</x:v>
      </x:c>
      <x:c r="J26" s="30" t="n">
        <x:v>2.2</x:v>
      </x:c>
      <x:c r="K26" s="5" t="str">
        <x:v>同一任务类的集群峰均比。</x:v>
      </x:c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34" customHeight="1">
      <x:c r="B27" s="1"/>
      <x:c r="C27" s="1" t="str">
        <x:v>企业执行池利用率</x:v>
      </x:c>
      <x:c r="D27" s="1" t="str">
        <x:v>%</x:v>
      </x:c>
      <x:c r="E27" s="22" t="n">
        <x:v>0.5</x:v>
      </x:c>
      <x:c r="F27" s="22" t="n">
        <x:v>0.5</x:v>
      </x:c>
      <x:c r="G27" s="22" t="n">
        <x:v>0.5</x:v>
      </x:c>
      <x:c r="H27" s="22" t="n">
        <x:v>0.5</x:v>
      </x:c>
      <x:c r="I27" s="22" t="n">
        <x:v>0.5</x:v>
      </x:c>
      <x:c r="J27" s="22" t="n">
        <x:v>0.5</x:v>
      </x:c>
      <x:c r="K27" s="5" t="str">
        <x:v>部署冗余与空闲后的有效利用率。</x:v>
      </x:c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8" customHeight="1">
      <x:c r="B28" s="1"/>
      <x:c r="C28" s="14" t="str">
        <x:v>AI科研</x:v>
      </x:c>
      <x:c r="D28" s="14"/>
      <x:c r="E28" s="14"/>
      <x:c r="F28" s="14"/>
      <x:c r="G28" s="14"/>
      <x:c r="H28" s="14"/>
      <x:c r="I28" s="14"/>
      <x:c r="J28" s="14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34" customHeight="1">
      <x:c r="B30" s="1"/>
      <x:c r="C30" s="1" t="str">
        <x:v>每周实际使用科学工具人数</x:v>
      </x:c>
      <x:c r="D30" s="1" t="str">
        <x:v>百万人/周</x:v>
      </x:c>
      <x:c r="E30" s="18" t="n">
        <x:v>0.35</x:v>
      </x:c>
      <x:c r="F30" s="18" t="n">
        <x:v>0.5</x:v>
      </x:c>
      <x:c r="G30" s="18" t="n">
        <x:v>1</x:v>
      </x:c>
      <x:c r="H30" s="18" t="n">
        <x:v>2</x:v>
      </x:c>
      <x:c r="I30" s="18" t="n">
        <x:v>4</x:v>
      </x:c>
      <x:c r="J30" s="18" t="n">
        <x:v>6</x:v>
      </x:c>
      <x:c r="K30" s="5" t="str">
        <x:v>科学工具执行用户，不等同于AI科研消息数。</x:v>
      </x:c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34" customHeight="1">
      <x:c r="B31" s="1"/>
      <x:c r="C31" s="1" t="str">
        <x:v>每人每周科学工具任务</x:v>
      </x:c>
      <x:c r="D31" s="1" t="str">
        <x:v>次/人/周</x:v>
      </x:c>
      <x:c r="E31" s="18" t="n">
        <x:v>2</x:v>
      </x:c>
      <x:c r="F31" s="18" t="n">
        <x:v>3.5</x:v>
      </x:c>
      <x:c r="G31" s="18" t="n">
        <x:v>4.2</x:v>
      </x:c>
      <x:c r="H31" s="18" t="n">
        <x:v>5.25</x:v>
      </x:c>
      <x:c r="I31" s="18" t="n">
        <x:v>7</x:v>
      </x:c>
      <x:c r="J31" s="18" t="n">
        <x:v>11.666666666666666</x:v>
      </x:c>
      <x:c r="K31" s="5" t="str">
        <x:v>独立CPU工具运行次数。</x:v>
      </x:c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34" customHeight="1">
      <x:c r="B32" s="1"/>
      <x:c r="C32" s="1" t="str">
        <x:v>科学工具任务采用倍率</x:v>
      </x:c>
      <x:c r="D32" s="1" t="str">
        <x:v>倍</x:v>
      </x:c>
      <x:c r="E32" s="30" t="n">
        <x:v>1</x:v>
      </x:c>
      <x:c r="F32" s="30" t="n">
        <x:v>1</x:v>
      </x:c>
      <x:c r="G32" s="30" t="n">
        <x:v>1</x:v>
      </x:c>
      <x:c r="H32" s="30" t="n">
        <x:v>1</x:v>
      </x:c>
      <x:c r="I32" s="30" t="n">
        <x:v>1</x:v>
      </x:c>
      <x:c r="J32" s="30" t="n">
        <x:v>1</x:v>
      </x:c>
      <x:c r="K32" s="5" t="str">
        <x:v>基准为1。</x:v>
      </x:c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  <x:row r="33" ht="34" customHeight="1">
      <x:c r="B33" s="1"/>
      <x:c r="C33" s="1" t="str">
        <x:v>科学工具任务平均执行时长</x:v>
      </x:c>
      <x:c r="D33" s="1" t="str">
        <x:v>分钟</x:v>
      </x:c>
      <x:c r="E33" s="26" t="n">
        <x:v>180</x:v>
      </x:c>
      <x:c r="F33" s="26" t="n">
        <x:v>180</x:v>
      </x:c>
      <x:c r="G33" s="26" t="n">
        <x:v>180</x:v>
      </x:c>
      <x:c r="H33" s="26" t="n">
        <x:v>180</x:v>
      </x:c>
      <x:c r="I33" s="26" t="n">
        <x:v>180</x:v>
      </x:c>
      <x:c r="J33" s="26" t="n">
        <x:v>180</x:v>
      </x:c>
      <x:c r="K33" s="5" t="str">
        <x:v>每个独立工具任务。</x:v>
      </x:c>
      <x:c r="L33" s="1"/>
      <x:c r="M33" s="1"/>
      <x:c r="N33" s="1"/>
      <x:c r="O33" s="1"/>
      <x:c r="P33" s="1"/>
      <x:c r="Q33" s="1"/>
      <x:c r="R33" s="1"/>
      <x:c r="S33" s="1"/>
      <x:c r="T33" s="1"/>
      <x:c r="U33" s="1"/>
    </x:row>
    <x:row r="34" ht="34" customHeight="1">
      <x:c r="B34" s="1"/>
      <x:c r="C34" s="1" t="str">
        <x:v>科学工具任务平均活动物理核心</x:v>
      </x:c>
      <x:c r="D34" s="1" t="str">
        <x:v>核</x:v>
      </x:c>
      <x:c r="E34" s="18" t="n">
        <x:v>32</x:v>
      </x:c>
      <x:c r="F34" s="18" t="n">
        <x:v>32</x:v>
      </x:c>
      <x:c r="G34" s="18" t="n">
        <x:v>32</x:v>
      </x:c>
      <x:c r="H34" s="18" t="n">
        <x:v>32</x:v>
      </x:c>
      <x:c r="I34" s="18" t="n">
        <x:v>32</x:v>
      </x:c>
      <x:c r="J34" s="18" t="n">
        <x:v>32</x:v>
      </x:c>
      <x:c r="K34" s="5" t="str">
        <x:v>高负载科研不直接沿用个人沙箱池化系数。</x:v>
      </x:c>
      <x:c r="L34" s="1"/>
      <x:c r="M34" s="1"/>
      <x:c r="N34" s="1"/>
      <x:c r="O34" s="1"/>
      <x:c r="P34" s="1"/>
      <x:c r="Q34" s="1"/>
      <x:c r="R34" s="1"/>
      <x:c r="S34" s="1"/>
      <x:c r="T34" s="1"/>
      <x:c r="U34" s="1"/>
    </x:row>
    <x:row r="35" ht="34" customHeight="1">
      <x:c r="B35" s="1"/>
      <x:c r="C35" s="1" t="str">
        <x:v>科学工具任务峰均系数</x:v>
      </x:c>
      <x:c r="D35" s="1" t="str">
        <x:v>倍</x:v>
      </x:c>
      <x:c r="E35" s="30" t="n">
        <x:v>2.5</x:v>
      </x:c>
      <x:c r="F35" s="30" t="n">
        <x:v>2.5</x:v>
      </x:c>
      <x:c r="G35" s="30" t="n">
        <x:v>2.5</x:v>
      </x:c>
      <x:c r="H35" s="30" t="n">
        <x:v>2.5</x:v>
      </x:c>
      <x:c r="I35" s="30" t="n">
        <x:v>2.5</x:v>
      </x:c>
      <x:c r="J35" s="30" t="n">
        <x:v>2.5</x:v>
      </x:c>
      <x:c r="K35" s="5" t="str">
        <x:v>科学工具任务高峰/全天平均。</x:v>
      </x:c>
      <x:c r="L35" s="1"/>
      <x:c r="M35" s="1"/>
      <x:c r="N35" s="1"/>
      <x:c r="O35" s="1"/>
      <x:c r="P35" s="1"/>
      <x:c r="Q35" s="1"/>
      <x:c r="R35" s="1"/>
      <x:c r="S35" s="1"/>
      <x:c r="T35" s="1"/>
      <x:c r="U35" s="1"/>
    </x:row>
    <x:row r="36" ht="34" customHeight="1">
      <x:c r="B36" s="1"/>
      <x:c r="C36" s="1" t="str">
        <x:v>科学CPU池利用率</x:v>
      </x:c>
      <x:c r="D36" s="1" t="str">
        <x:v>%</x:v>
      </x:c>
      <x:c r="E36" s="22" t="n">
        <x:v>0.38</x:v>
      </x:c>
      <x:c r="F36" s="22" t="n">
        <x:v>0.38</x:v>
      </x:c>
      <x:c r="G36" s="22" t="n">
        <x:v>0.38</x:v>
      </x:c>
      <x:c r="H36" s="22" t="n">
        <x:v>0.38</x:v>
      </x:c>
      <x:c r="I36" s="22" t="n">
        <x:v>0.38</x:v>
      </x:c>
      <x:c r="J36" s="22" t="n">
        <x:v>0.38</x:v>
      </x:c>
      <x:c r="K36" s="5" t="str">
        <x:v>含节点独占与内存带宽约束。</x:v>
      </x:c>
      <x:c r="L36" s="1"/>
      <x:c r="M36" s="1"/>
      <x:c r="N36" s="1"/>
      <x:c r="O36" s="1"/>
      <x:c r="P36" s="1"/>
      <x:c r="Q36" s="1"/>
      <x:c r="R36" s="1"/>
      <x:c r="S36" s="1"/>
      <x:c r="T36" s="1"/>
      <x:c r="U36" s="1"/>
    </x:row>
    <x:row r="37" ht="28" customHeight="1">
      <x:c r="B37" s="1"/>
      <x:c r="C37" s="14" t="str">
        <x:v>后训练强化学习</x:v>
      </x:c>
      <x:c r="D37" s="14"/>
      <x:c r="E37" s="14"/>
      <x:c r="F37" s="14"/>
      <x:c r="G37" s="14"/>
      <x:c r="H37" s="14"/>
      <x:c r="I37" s="14"/>
      <x:c r="J37" s="14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</x:row>
    <x:row r="38" ht="25" customHeight="1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</x:row>
    <x:row r="39" ht="34" customHeight="1">
      <x:c r="B39" s="1"/>
      <x:c r="C39" s="1" t="str">
        <x:v>后训练活跃项目当量</x:v>
      </x:c>
      <x:c r="D39" s="1" t="str">
        <x:v>个</x:v>
      </x:c>
      <x:c r="E39" s="26" t="n">
        <x:v>250</x:v>
      </x:c>
      <x:c r="F39" s="26" t="n">
        <x:v>350</x:v>
      </x:c>
      <x:c r="G39" s="26" t="n">
        <x:v>500</x:v>
      </x:c>
      <x:c r="H39" s="26" t="n">
        <x:v>700</x:v>
      </x:c>
      <x:c r="I39" s="26" t="n">
        <x:v>850</x:v>
      </x:c>
      <x:c r="J39" s="26" t="n">
        <x:v>1000</x:v>
      </x:c>
      <x:c r="K39" s="5" t="str">
        <x:v>按前沿实验室与中小项目折算的研究假设。</x:v>
      </x:c>
      <x:c r="L39" s="1"/>
      <x:c r="M39" s="1"/>
      <x:c r="N39" s="1"/>
      <x:c r="O39" s="1"/>
      <x:c r="P39" s="1"/>
      <x:c r="Q39" s="1"/>
      <x:c r="R39" s="1"/>
      <x:c r="S39" s="1"/>
      <x:c r="T39" s="1"/>
      <x:c r="U39" s="1"/>
    </x:row>
    <x:row r="40" ht="34" customHeight="1">
      <x:c r="B40" s="1"/>
      <x:c r="C40" s="1" t="str">
        <x:v>每项目每日环境运行量</x:v>
      </x:c>
      <x:c r="D40" s="1" t="str">
        <x:v>百万次/项目/日</x:v>
      </x:c>
      <x:c r="E40" s="18" t="n">
        <x:v>0.3</x:v>
      </x:c>
      <x:c r="F40" s="18" t="n">
        <x:v>0.35</x:v>
      </x:c>
      <x:c r="G40" s="18" t="n">
        <x:v>0.4</x:v>
      </x:c>
      <x:c r="H40" s="18" t="n">
        <x:v>0.46</x:v>
      </x:c>
      <x:c r="I40" s="18" t="n">
        <x:v>0.6</x:v>
      </x:c>
      <x:c r="J40" s="18" t="n">
        <x:v>0.8</x:v>
      </x:c>
      <x:c r="K40" s="5" t="str">
        <x:v>一次运行可重用池化资源。</x:v>
      </x:c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34" customHeight="1">
      <x:c r="B41" s="1"/>
      <x:c r="C41" s="1" t="str">
        <x:v>后训练运行倍率</x:v>
      </x:c>
      <x:c r="D41" s="1" t="str">
        <x:v>倍</x:v>
      </x:c>
      <x:c r="E41" s="30" t="n">
        <x:v>1</x:v>
      </x:c>
      <x:c r="F41" s="30" t="n">
        <x:v>1</x:v>
      </x:c>
      <x:c r="G41" s="30" t="n">
        <x:v>1</x:v>
      </x:c>
      <x:c r="H41" s="30" t="n">
        <x:v>1</x:v>
      </x:c>
      <x:c r="I41" s="30" t="n">
        <x:v>1</x:v>
      </x:c>
      <x:c r="J41" s="30" t="n">
        <x:v>1</x:v>
      </x:c>
      <x:c r="K41" s="5" t="str">
        <x:v>基准为1。</x:v>
      </x:c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34" customHeight="1">
      <x:c r="B42" s="1"/>
      <x:c r="C42" s="1" t="str">
        <x:v>单次环境运行活动时长</x:v>
      </x:c>
      <x:c r="D42" s="1" t="str">
        <x:v>分钟</x:v>
      </x:c>
      <x:c r="E42" s="26" t="n">
        <x:v>25</x:v>
      </x:c>
      <x:c r="F42" s="26" t="n">
        <x:v>25</x:v>
      </x:c>
      <x:c r="G42" s="26" t="n">
        <x:v>25</x:v>
      </x:c>
      <x:c r="H42" s="26" t="n">
        <x:v>25</x:v>
      </x:c>
      <x:c r="I42" s="26" t="n">
        <x:v>25</x:v>
      </x:c>
      <x:c r="J42" s="26" t="n">
        <x:v>25</x:v>
      </x:c>
      <x:c r="K42" s="5" t="str">
        <x:v>任务按实际活动CPU时长而非沙箱创建数换算。</x:v>
      </x:c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34" customHeight="1">
      <x:c r="B43" s="1"/>
      <x:c r="C43" s="1" t="str">
        <x:v>单次环境运行活动核心</x:v>
      </x:c>
      <x:c r="D43" s="1" t="str">
        <x:v>核</x:v>
      </x:c>
      <x:c r="E43" s="18" t="n">
        <x:v>2</x:v>
      </x:c>
      <x:c r="F43" s="18" t="n">
        <x:v>2</x:v>
      </x:c>
      <x:c r="G43" s="18" t="n">
        <x:v>2</x:v>
      </x:c>
      <x:c r="H43" s="18" t="n">
        <x:v>2</x:v>
      </x:c>
      <x:c r="I43" s="18" t="n">
        <x:v>2</x:v>
      </x:c>
      <x:c r="J43" s="18" t="n">
        <x:v>2</x:v>
      </x:c>
      <x:c r="K43" s="5" t="str">
        <x:v>平均物理活动核数。</x:v>
      </x:c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  <x:row r="44" ht="34" customHeight="1">
      <x:c r="B44" s="1"/>
      <x:c r="C44" s="1" t="str">
        <x:v>后训练环境峰均系数</x:v>
      </x:c>
      <x:c r="D44" s="1" t="str">
        <x:v>倍</x:v>
      </x:c>
      <x:c r="E44" s="30" t="n">
        <x:v>2.2</x:v>
      </x:c>
      <x:c r="F44" s="30" t="n">
        <x:v>2.2</x:v>
      </x:c>
      <x:c r="G44" s="30" t="n">
        <x:v>2.2</x:v>
      </x:c>
      <x:c r="H44" s="30" t="n">
        <x:v>2.2</x:v>
      </x:c>
      <x:c r="I44" s="30" t="n">
        <x:v>2.2</x:v>
      </x:c>
      <x:c r="J44" s="30" t="n">
        <x:v>2.2</x:v>
      </x:c>
      <x:c r="K44" s="5" t="str">
        <x:v>运行高峰/全天平均。</x:v>
      </x:c>
      <x:c r="L44" s="1"/>
      <x:c r="M44" s="1"/>
      <x:c r="N44" s="1"/>
      <x:c r="O44" s="1"/>
      <x:c r="P44" s="1"/>
      <x:c r="Q44" s="1"/>
      <x:c r="R44" s="1"/>
      <x:c r="S44" s="1"/>
      <x:c r="T44" s="1"/>
      <x:c r="U44" s="1"/>
    </x:row>
    <x:row r="45" ht="34" customHeight="1">
      <x:c r="B45" s="1"/>
      <x:c r="C45" s="1" t="str">
        <x:v>后训练执行池利用率</x:v>
      </x:c>
      <x:c r="D45" s="1" t="str">
        <x:v>%</x:v>
      </x:c>
      <x:c r="E45" s="22" t="n">
        <x:v>0.55</x:v>
      </x:c>
      <x:c r="F45" s="22" t="n">
        <x:v>0.55</x:v>
      </x:c>
      <x:c r="G45" s="22" t="n">
        <x:v>0.55</x:v>
      </x:c>
      <x:c r="H45" s="22" t="n">
        <x:v>0.55</x:v>
      </x:c>
      <x:c r="I45" s="22" t="n">
        <x:v>0.55</x:v>
      </x:c>
      <x:c r="J45" s="22" t="n">
        <x:v>0.55</x:v>
      </x:c>
      <x:c r="K45" s="5" t="str">
        <x:v>资源复用与容量冗余。</x:v>
      </x:c>
      <x:c r="L45" s="1"/>
      <x:c r="M45" s="1"/>
      <x:c r="N45" s="1"/>
      <x:c r="O45" s="1"/>
      <x:c r="P45" s="1"/>
      <x:c r="Q45" s="1"/>
      <x:c r="R45" s="1"/>
      <x:c r="S45" s="1"/>
      <x:c r="T45" s="1"/>
      <x:c r="U45" s="1"/>
    </x:row>
    <x:row r="46" ht="28" customHeight="1">
      <x:c r="B46" s="1"/>
      <x:c r="C46" s="14" t="str">
        <x:v>传统与其他负载</x:v>
      </x:c>
      <x:c r="D46" s="14"/>
      <x:c r="E46" s="14"/>
      <x:c r="F46" s="14"/>
      <x:c r="G46" s="14"/>
      <x:c r="H46" s="14"/>
      <x:c r="I46" s="14"/>
      <x:c r="J46" s="14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</x:row>
    <x:row r="47" ht="25" customHeight="1"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</x:row>
    <x:row r="48" ht="34" customHeight="1">
      <x:c r="B48" s="1"/>
      <x:c r="C48" s="1" t="str">
        <x:v>传统与未另计负载2025基点</x:v>
      </x:c>
      <x:c r="D48" s="1" t="str">
        <x:v>百万颗/年</x:v>
      </x:c>
      <x:c r="E48" s="18" t="n">
        <x:v>20.65</x:v>
      </x:c>
      <x:c r="F48" s="18"/>
      <x:c r="G48" s="18"/>
      <x:c r="H48" s="18"/>
      <x:c r="I48" s="18"/>
      <x:c r="J48" s="18"/>
      <x:c r="K48" s="5" t="str">
        <x:v>2025研究拟合，后续以逐年增速延展。</x:v>
      </x:c>
      <x:c r="L48" s="1"/>
      <x:c r="M48" s="1"/>
      <x:c r="N48" s="1"/>
      <x:c r="O48" s="1"/>
      <x:c r="P48" s="1"/>
      <x:c r="Q48" s="1"/>
      <x:c r="R48" s="1"/>
      <x:c r="S48" s="1"/>
      <x:c r="T48" s="1"/>
      <x:c r="U48" s="1"/>
    </x:row>
    <x:row r="49" ht="34" customHeight="1">
      <x:c r="B49" s="1"/>
      <x:c r="C49" s="1" t="str">
        <x:v>传统与未另计负载增速</x:v>
      </x:c>
      <x:c r="D49" s="1" t="str">
        <x:v>%/年</x:v>
      </x:c>
      <x:c r="E49" s="22" t="n">
        <x:v>0</x:v>
      </x:c>
      <x:c r="F49" s="22" t="n">
        <x:v>0.1</x:v>
      </x:c>
      <x:c r="G49" s="22" t="n">
        <x:v>0.08</x:v>
      </x:c>
      <x:c r="H49" s="22" t="n">
        <x:v>0.05</x:v>
      </x:c>
      <x:c r="I49" s="22" t="n">
        <x:v>0.04</x:v>
      </x:c>
      <x:c r="J49" s="22" t="n">
        <x:v>0.04</x:v>
      </x:c>
      <x:c r="K49" s="5" t="str">
        <x:v>已扣除独立计量的AI任务。</x:v>
      </x:c>
      <x:c r="L49" s="1"/>
      <x:c r="M49" s="1"/>
      <x:c r="N49" s="1"/>
      <x:c r="O49" s="1"/>
      <x:c r="P49" s="1"/>
      <x:c r="Q49" s="1"/>
      <x:c r="R49" s="1"/>
      <x:c r="S49" s="1"/>
      <x:c r="T49" s="1"/>
      <x:c r="U49" s="1"/>
    </x:row>
    <x:row r="50" ht="34" customHeight="1">
      <x:c r="B50" s="1"/>
      <x:c r="C50" s="1" t="str">
        <x:v>AI加速器年度出货</x:v>
      </x:c>
      <x:c r="D50" s="1" t="str">
        <x:v>百万颗/年</x:v>
      </x:c>
      <x:c r="E50" s="18" t="n">
        <x:v>11.9</x:v>
      </x:c>
      <x:c r="F50" s="18" t="n">
        <x:v>19.005</x:v>
      </x:c>
      <x:c r="G50" s="18" t="n">
        <x:v>27.21</x:v>
      </x:c>
      <x:c r="H50" s="18" t="n">
        <x:v>31.1</x:v>
      </x:c>
      <x:c r="I50" s="18" t="n">
        <x:v>37.1</x:v>
      </x:c>
      <x:c r="J50" s="18" t="n">
        <x:v>43.1</x:v>
      </x:c>
      <x:c r="K50" s="5" t="str">
        <x:v>本站AI产业总量研究的年度路径。</x:v>
      </x:c>
      <x:c r="L50" s="1"/>
      <x:c r="M50" s="1"/>
      <x:c r="N50" s="1"/>
      <x:c r="O50" s="1"/>
      <x:c r="P50" s="1"/>
      <x:c r="Q50" s="1"/>
      <x:c r="R50" s="1"/>
      <x:c r="S50" s="1"/>
      <x:c r="T50" s="1"/>
      <x:c r="U50" s="1"/>
    </x:row>
    <x:row r="51" ht="34" customHeight="1">
      <x:c r="B51" s="1"/>
      <x:c r="C51" s="1" t="str">
        <x:v>每颗AI加速器所配机头CPU</x:v>
      </x:c>
      <x:c r="D51" s="1" t="str">
        <x:v>颗/颗</x:v>
      </x:c>
      <x:c r="E51" s="30" t="n">
        <x:v>0.3</x:v>
      </x:c>
      <x:c r="F51" s="30" t="n">
        <x:v>0.31</x:v>
      </x:c>
      <x:c r="G51" s="30" t="n">
        <x:v>0.32</x:v>
      </x:c>
      <x:c r="H51" s="30" t="n">
        <x:v>0.32999999999999996</x:v>
      </x:c>
      <x:c r="I51" s="30" t="n">
        <x:v>0.33999999999999997</x:v>
      </x:c>
      <x:c r="J51" s="30" t="n">
        <x:v>0.35</x:v>
      </x:c>
      <x:c r="K51" s="5" t="str">
        <x:v>GPU机柜内机头CPU；独立执行池另计。</x:v>
      </x:c>
      <x:c r="L51" s="1"/>
      <x:c r="M51" s="1"/>
      <x:c r="N51" s="1"/>
      <x:c r="O51" s="1"/>
      <x:c r="P51" s="1"/>
      <x:c r="Q51" s="1"/>
      <x:c r="R51" s="1"/>
      <x:c r="S51" s="1"/>
      <x:c r="T51" s="1"/>
      <x:c r="U51" s="1"/>
    </x:row>
    <x:row r="52" ht="34" customHeight="1">
      <x:c r="B52" s="1"/>
      <x:c r="C52" s="1" t="str">
        <x:v>其他AI负载2025基点</x:v>
      </x:c>
      <x:c r="D52" s="1" t="str">
        <x:v>百万颗/年</x:v>
      </x:c>
      <x:c r="E52" s="18" t="n">
        <x:v>0.75</x:v>
      </x:c>
      <x:c r="F52" s="18"/>
      <x:c r="G52" s="18"/>
      <x:c r="H52" s="18"/>
      <x:c r="I52" s="18"/>
      <x:c r="J52" s="18"/>
      <x:c r="K52" s="5" t="str">
        <x:v>检索、数据准备及未单列的AI服务。</x:v>
      </x:c>
      <x:c r="L52" s="1"/>
      <x:c r="M52" s="1"/>
      <x:c r="N52" s="1"/>
      <x:c r="O52" s="1"/>
      <x:c r="P52" s="1"/>
      <x:c r="Q52" s="1"/>
      <x:c r="R52" s="1"/>
      <x:c r="S52" s="1"/>
      <x:c r="T52" s="1"/>
      <x:c r="U52" s="1"/>
    </x:row>
    <x:row r="53" ht="34" customHeight="1">
      <x:c r="B53" s="1"/>
      <x:c r="C53" s="1" t="str">
        <x:v>其他AI负载年增长</x:v>
      </x:c>
      <x:c r="D53" s="1" t="str">
        <x:v>%/年</x:v>
      </x:c>
      <x:c r="E53" s="22" t="n">
        <x:v>0</x:v>
      </x:c>
      <x:c r="F53" s="22" t="n">
        <x:v>0.25</x:v>
      </x:c>
      <x:c r="G53" s="22" t="n">
        <x:v>0.25</x:v>
      </x:c>
      <x:c r="H53" s="22" t="n">
        <x:v>0.25</x:v>
      </x:c>
      <x:c r="I53" s="22" t="n">
        <x:v>0.25</x:v>
      </x:c>
      <x:c r="J53" s="22" t="n">
        <x:v>0.25</x:v>
      </x:c>
      <x:c r="K53" s="5" t="str">
        <x:v>该项目不与其他六类重复。</x:v>
      </x:c>
      <x:c r="L53" s="1"/>
      <x:c r="M53" s="1"/>
      <x:c r="N53" s="1"/>
      <x:c r="O53" s="1"/>
      <x:c r="P53" s="1"/>
      <x:c r="Q53" s="1"/>
      <x:c r="R53" s="1"/>
      <x:c r="S53" s="1"/>
      <x:c r="T53" s="1"/>
      <x:c r="U53" s="1"/>
    </x:row>
    <x:row r="54" ht="28" customHeight="1">
      <x:c r="B54" s="1"/>
      <x:c r="C54" s="14" t="str">
        <x:v>核心数与更新</x:v>
      </x:c>
      <x:c r="D54" s="14"/>
      <x:c r="E54" s="14"/>
      <x:c r="F54" s="14"/>
      <x:c r="G54" s="14"/>
      <x:c r="H54" s="14"/>
      <x:c r="I54" s="14"/>
      <x:c r="J54" s="14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</x:row>
    <x:row r="55" ht="25" customHeight="1"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</x:row>
    <x:row r="56" ht="34" customHeight="1">
      <x:c r="B56" s="1"/>
      <x:c r="C56" s="1" t="str">
        <x:v>执行池每颗CPU物理核心</x:v>
      </x:c>
      <x:c r="D56" s="1" t="str">
        <x:v>核/颗</x:v>
      </x:c>
      <x:c r="E56" s="26" t="n">
        <x:v>128</x:v>
      </x:c>
      <x:c r="F56" s="26" t="n">
        <x:v>128</x:v>
      </x:c>
      <x:c r="G56" s="26" t="n">
        <x:v>144</x:v>
      </x:c>
      <x:c r="H56" s="26" t="n">
        <x:v>160</x:v>
      </x:c>
      <x:c r="I56" s="26" t="n">
        <x:v>176</x:v>
      </x:c>
      <x:c r="J56" s="26" t="n">
        <x:v>192</x:v>
      </x:c>
      <x:c r="K56" s="5" t="str">
        <x:v>高密度执行产品的结构平均，不代表全行业平均。</x:v>
      </x:c>
      <x:c r="L56" s="1"/>
      <x:c r="M56" s="1"/>
      <x:c r="N56" s="1"/>
      <x:c r="O56" s="1"/>
      <x:c r="P56" s="1"/>
      <x:c r="Q56" s="1"/>
      <x:c r="R56" s="1"/>
      <x:c r="S56" s="1"/>
      <x:c r="T56" s="1"/>
      <x:c r="U56" s="1"/>
    </x:row>
    <x:row r="57" ht="34" customHeight="1">
      <x:c r="B57" s="1"/>
      <x:c r="C57" s="1" t="str">
        <x:v>科研每颗CPU有效可调度核心</x:v>
      </x:c>
      <x:c r="D57" s="1" t="str">
        <x:v>核/颗</x:v>
      </x:c>
      <x:c r="E57" s="26" t="n">
        <x:v>64</x:v>
      </x:c>
      <x:c r="F57" s="26" t="n">
        <x:v>64</x:v>
      </x:c>
      <x:c r="G57" s="26" t="n">
        <x:v>80</x:v>
      </x:c>
      <x:c r="H57" s="26" t="n">
        <x:v>96</x:v>
      </x:c>
      <x:c r="I57" s="26" t="n">
        <x:v>112</x:v>
      </x:c>
      <x:c r="J57" s="26" t="n">
        <x:v>128</x:v>
      </x:c>
      <x:c r="K57" s="5" t="str">
        <x:v>考虑节点独占、内存带宽及串行程序限制。</x:v>
      </x:c>
      <x:c r="L57" s="1"/>
      <x:c r="M57" s="1"/>
      <x:c r="N57" s="1"/>
      <x:c r="O57" s="1"/>
      <x:c r="P57" s="1"/>
      <x:c r="Q57" s="1"/>
      <x:c r="R57" s="1"/>
      <x:c r="S57" s="1"/>
      <x:c r="T57" s="1"/>
      <x:c r="U57" s="1"/>
    </x:row>
    <x:row r="58" ht="34" customHeight="1">
      <x:c r="B58" s="1"/>
      <x:c r="C58" s="1" t="str">
        <x:v>传统CPU平均核心数</x:v>
      </x:c>
      <x:c r="D58" s="1" t="str">
        <x:v>核/颗</x:v>
      </x:c>
      <x:c r="E58" s="26" t="n">
        <x:v>64</x:v>
      </x:c>
      <x:c r="F58" s="26" t="n">
        <x:v>72</x:v>
      </x:c>
      <x:c r="G58" s="26" t="n">
        <x:v>80</x:v>
      </x:c>
      <x:c r="H58" s="26" t="n">
        <x:v>96</x:v>
      </x:c>
      <x:c r="I58" s="26" t="n">
        <x:v>112</x:v>
      </x:c>
      <x:c r="J58" s="26" t="n">
        <x:v>128</x:v>
      </x:c>
      <x:c r="K58" s="5" t="str">
        <x:v>销售组合平均的核心当量。</x:v>
      </x:c>
      <x:c r="L58" s="1"/>
      <x:c r="M58" s="1"/>
      <x:c r="N58" s="1"/>
      <x:c r="O58" s="1"/>
      <x:c r="P58" s="1"/>
      <x:c r="Q58" s="1"/>
      <x:c r="R58" s="1"/>
      <x:c r="S58" s="1"/>
      <x:c r="T58" s="1"/>
      <x:c r="U58" s="1"/>
    </x:row>
    <x:row r="59" ht="34" customHeight="1">
      <x:c r="B59" s="1"/>
      <x:c r="C59" s="1" t="str">
        <x:v>机头CPU平均核心数</x:v>
      </x:c>
      <x:c r="D59" s="1" t="str">
        <x:v>核/颗</x:v>
      </x:c>
      <x:c r="E59" s="26" t="n">
        <x:v>72</x:v>
      </x:c>
      <x:c r="F59" s="26" t="n">
        <x:v>80</x:v>
      </x:c>
      <x:c r="G59" s="26" t="n">
        <x:v>88</x:v>
      </x:c>
      <x:c r="H59" s="26" t="n">
        <x:v>96</x:v>
      </x:c>
      <x:c r="I59" s="26" t="n">
        <x:v>112</x:v>
      </x:c>
      <x:c r="J59" s="26" t="n">
        <x:v>128</x:v>
      </x:c>
      <x:c r="K59" s="5" t="str">
        <x:v>销售组合平均的核心当量。</x:v>
      </x:c>
      <x:c r="L59" s="1"/>
      <x:c r="M59" s="1"/>
      <x:c r="N59" s="1"/>
      <x:c r="O59" s="1"/>
      <x:c r="P59" s="1"/>
      <x:c r="Q59" s="1"/>
      <x:c r="R59" s="1"/>
      <x:c r="S59" s="1"/>
      <x:c r="T59" s="1"/>
      <x:c r="U59" s="1"/>
    </x:row>
    <x:row r="60" ht="34" customHeight="1">
      <x:c r="B60" s="1"/>
      <x:c r="C60" s="1" t="str">
        <x:v>执行池CPU使用年限</x:v>
      </x:c>
      <x:c r="D60" s="1" t="str">
        <x:v>年</x:v>
      </x:c>
      <x:c r="E60" s="26" t="n">
        <x:v>4</x:v>
      </x:c>
      <x:c r="F60" s="26"/>
      <x:c r="G60" s="26"/>
      <x:c r="H60" s="26"/>
      <x:c r="I60" s="26"/>
      <x:c r="J60" s="26"/>
      <x:c r="K60" s="5" t="str">
        <x:v>新购置量=存量变化+达到使用年限的批次替换。</x:v>
      </x:c>
      <x:c r="L60" s="1"/>
      <x:c r="M60" s="1"/>
      <x:c r="N60" s="1"/>
      <x:c r="O60" s="1"/>
      <x:c r="P60" s="1"/>
      <x:c r="Q60" s="1"/>
      <x:c r="R60" s="1"/>
      <x:c r="S60" s="1"/>
      <x:c r="T60" s="1"/>
      <x:c r="U60" s="1"/>
    </x:row>
    <x:row r="61" ht="28" customHeight="1">
      <x:c r="B61" s="1"/>
      <x:c r="C61" s="14" t="str">
        <x:v>供给与先进晶圆</x:v>
      </x:c>
      <x:c r="D61" s="14"/>
      <x:c r="E61" s="14"/>
      <x:c r="F61" s="14"/>
      <x:c r="G61" s="14"/>
      <x:c r="H61" s="14"/>
      <x:c r="I61" s="14"/>
      <x:c r="J61" s="14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</x:row>
    <x:row r="62" ht="25" customHeight="1"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</x:row>
    <x:row r="63" ht="34" customHeight="1">
      <x:c r="B63" s="1"/>
      <x:c r="C63" s="1" t="str">
        <x:v>有效芯片供给2025基点</x:v>
      </x:c>
      <x:c r="D63" s="1" t="str">
        <x:v>百万颗/年</x:v>
      </x:c>
      <x:c r="E63" s="18" t="n">
        <x:v>25</x:v>
      </x:c>
      <x:c r="F63" s="18"/>
      <x:c r="G63" s="18"/>
      <x:c r="H63" s="18"/>
      <x:c r="I63" s="18"/>
      <x:c r="J63" s="18"/>
      <x:c r="K63" s="5" t="str">
        <x:v>含x86及Arm、定制和其他服务器CPU的研究基点。</x:v>
      </x:c>
      <x:c r="L63" s="1"/>
      <x:c r="M63" s="1"/>
      <x:c r="N63" s="1"/>
      <x:c r="O63" s="1"/>
      <x:c r="P63" s="1"/>
      <x:c r="Q63" s="1"/>
      <x:c r="R63" s="1"/>
      <x:c r="S63" s="1"/>
      <x:c r="T63" s="1"/>
      <x:c r="U63" s="1"/>
    </x:row>
    <x:row r="64" ht="34" customHeight="1">
      <x:c r="B64" s="1"/>
      <x:c r="C64" s="1" t="str">
        <x:v>有效芯片供给增长</x:v>
      </x:c>
      <x:c r="D64" s="1" t="str">
        <x:v>%/年</x:v>
      </x:c>
      <x:c r="E64" s="22" t="n">
        <x:v>0</x:v>
      </x:c>
      <x:c r="F64" s="22" t="n">
        <x:v>0.08000000000000007</x:v>
      </x:c>
      <x:c r="G64" s="22" t="n">
        <x:v>0.1200000000000001</x:v>
      </x:c>
      <x:c r="H64" s="22" t="n">
        <x:v>0.21999999999999997</x:v>
      </x:c>
      <x:c r="I64" s="22" t="n">
        <x:v>0.15999999999999992</x:v>
      </x:c>
      <x:c r="J64" s="22" t="n">
        <x:v>0.10000000000000009</x:v>
      </x:c>
      <x:c r="K64" s="5" t="str">
        <x:v>考虑晶圆、载板、内存与封装后的系统供给。</x:v>
      </x:c>
      <x:c r="L64" s="1"/>
      <x:c r="M64" s="1"/>
      <x:c r="N64" s="1"/>
      <x:c r="O64" s="1"/>
      <x:c r="P64" s="1"/>
      <x:c r="Q64" s="1"/>
      <x:c r="R64" s="1"/>
      <x:c r="S64" s="1"/>
      <x:c r="T64" s="1"/>
      <x:c r="U64" s="1"/>
    </x:row>
    <x:row r="65" ht="34" customHeight="1">
      <x:c r="B65" s="1"/>
      <x:c r="C65" s="1" t="str">
        <x:v>共享先进工艺晶圆池</x:v>
      </x:c>
      <x:c r="D65" s="1" t="str">
        <x:v>千片/月</x:v>
      </x:c>
      <x:c r="E65" s="18" t="n">
        <x:v>50</x:v>
      </x:c>
      <x:c r="F65" s="18" t="n">
        <x:v>75</x:v>
      </x:c>
      <x:c r="G65" s="18" t="n">
        <x:v>105</x:v>
      </x:c>
      <x:c r="H65" s="18" t="n">
        <x:v>135</x:v>
      </x:c>
      <x:c r="I65" s="18" t="n">
        <x:v>155</x:v>
      </x:c>
      <x:c r="J65" s="18" t="n">
        <x:v>170</x:v>
      </x:c>
      <x:c r="K65" s="5" t="str">
        <x:v>扣除手机等需求后的条件研究假设，GPU/ASIC先占用。</x:v>
      </x:c>
      <x:c r="L65" s="1"/>
      <x:c r="M65" s="1"/>
      <x:c r="N65" s="1"/>
      <x:c r="O65" s="1"/>
      <x:c r="P65" s="1"/>
      <x:c r="Q65" s="1"/>
      <x:c r="R65" s="1"/>
      <x:c r="S65" s="1"/>
      <x:c r="T65" s="1"/>
      <x:c r="U65" s="1"/>
    </x:row>
    <x:row r="66" ht="34" customHeight="1">
      <x:c r="B66" s="1"/>
      <x:c r="C66" s="1" t="str">
        <x:v>每片晶圆良品AI加速器</x:v>
      </x:c>
      <x:c r="D66" s="1" t="str">
        <x:v>颗/片</x:v>
      </x:c>
      <x:c r="E66" s="18" t="n">
        <x:v>35</x:v>
      </x:c>
      <x:c r="F66" s="18" t="n">
        <x:v>35</x:v>
      </x:c>
      <x:c r="G66" s="18" t="n">
        <x:v>35</x:v>
      </x:c>
      <x:c r="H66" s="18" t="n">
        <x:v>35</x:v>
      </x:c>
      <x:c r="I66" s="18" t="n">
        <x:v>35</x:v>
      </x:c>
      <x:c r="J66" s="18" t="n">
        <x:v>35</x:v>
      </x:c>
      <x:c r="K66" s="5" t="str">
        <x:v>面积与良率等效，并非所有AI芯片有相同芯粒。</x:v>
      </x:c>
      <x:c r="L66" s="1"/>
      <x:c r="M66" s="1"/>
      <x:c r="N66" s="1"/>
      <x:c r="O66" s="1"/>
      <x:c r="P66" s="1"/>
      <x:c r="Q66" s="1"/>
      <x:c r="R66" s="1"/>
      <x:c r="S66" s="1"/>
      <x:c r="T66" s="1"/>
      <x:c r="U66" s="1"/>
    </x:row>
    <x:row r="67" ht="34" customHeight="1">
      <x:c r="B67" s="1"/>
      <x:c r="C67" s="1" t="str">
        <x:v>传统CPU先进工艺占比</x:v>
      </x:c>
      <x:c r="D67" s="1" t="str">
        <x:v>%</x:v>
      </x:c>
      <x:c r="E67" s="22" t="n">
        <x:v>0.4</x:v>
      </x:c>
      <x:c r="F67" s="22" t="n">
        <x:v>0.48</x:v>
      </x:c>
      <x:c r="G67" s="22" t="n">
        <x:v>0.56</x:v>
      </x:c>
      <x:c r="H67" s="22" t="n">
        <x:v>0.64</x:v>
      </x:c>
      <x:c r="I67" s="22" t="n">
        <x:v>0.72</x:v>
      </x:c>
      <x:c r="J67" s="22" t="n">
        <x:v>0.8</x:v>
      </x:c>
      <x:c r="K67" s="5" t="str">
        <x:v>按产品组合区分先进工艺需求。</x:v>
      </x:c>
      <x:c r="L67" s="1"/>
      <x:c r="M67" s="1"/>
      <x:c r="N67" s="1"/>
      <x:c r="O67" s="1"/>
      <x:c r="P67" s="1"/>
      <x:c r="Q67" s="1"/>
      <x:c r="R67" s="1"/>
      <x:c r="S67" s="1"/>
      <x:c r="T67" s="1"/>
      <x:c r="U67" s="1"/>
    </x:row>
    <x:row r="68" ht="34" customHeight="1">
      <x:c r="B68" s="1"/>
      <x:c r="C68" s="1" t="str">
        <x:v>机头CPU先进工艺占比</x:v>
      </x:c>
      <x:c r="D68" s="1" t="str">
        <x:v>%</x:v>
      </x:c>
      <x:c r="E68" s="22" t="n">
        <x:v>0.85</x:v>
      </x:c>
      <x:c r="F68" s="22" t="n">
        <x:v>0.87</x:v>
      </x:c>
      <x:c r="G68" s="22" t="n">
        <x:v>0.89</x:v>
      </x:c>
      <x:c r="H68" s="22" t="n">
        <x:v>0.91</x:v>
      </x:c>
      <x:c r="I68" s="22" t="n">
        <x:v>0.93</x:v>
      </x:c>
      <x:c r="J68" s="22" t="n">
        <x:v>0.95</x:v>
      </x:c>
      <x:c r="K68" s="5" t="str">
        <x:v>高核心机头CPU主要占先进工艺。</x:v>
      </x:c>
      <x:c r="L68" s="1"/>
      <x:c r="M68" s="1"/>
      <x:c r="N68" s="1"/>
      <x:c r="O68" s="1"/>
      <x:c r="P68" s="1"/>
      <x:c r="Q68" s="1"/>
      <x:c r="R68" s="1"/>
      <x:c r="S68" s="1"/>
      <x:c r="T68" s="1"/>
      <x:c r="U68" s="1"/>
    </x:row>
    <x:row r="69" ht="34" customHeight="1">
      <x:c r="B69" s="1"/>
      <x:c r="C69" s="1" t="str">
        <x:v>独立执行CPU先进工艺占比</x:v>
      </x:c>
      <x:c r="D69" s="1" t="str">
        <x:v>%</x:v>
      </x:c>
      <x:c r="E69" s="22" t="n">
        <x:v>0.9</x:v>
      </x:c>
      <x:c r="F69" s="22" t="n">
        <x:v>0.92</x:v>
      </x:c>
      <x:c r="G69" s="22" t="n">
        <x:v>0.94</x:v>
      </x:c>
      <x:c r="H69" s="22" t="n">
        <x:v>0.96</x:v>
      </x:c>
      <x:c r="I69" s="22" t="n">
        <x:v>0.98</x:v>
      </x:c>
      <x:c r="J69" s="22" t="n">
        <x:v>1</x:v>
      </x:c>
      <x:c r="K69" s="5" t="str">
        <x:v>高核心执行池产品逐步提升先进工艺占比。</x:v>
      </x:c>
      <x:c r="L69" s="1"/>
      <x:c r="M69" s="1"/>
      <x:c r="N69" s="1"/>
      <x:c r="O69" s="1"/>
      <x:c r="P69" s="1"/>
      <x:c r="Q69" s="1"/>
      <x:c r="R69" s="1"/>
      <x:c r="S69" s="1"/>
      <x:c r="T69" s="1"/>
      <x:c r="U69" s="1"/>
    </x:row>
    <x:row r="70" ht="34" customHeight="1">
      <x:c r="B70" s="1"/>
      <x:c r="C70" s="1" t="str">
        <x:v>其他AI CPU先进工艺占比</x:v>
      </x:c>
      <x:c r="D70" s="1" t="str">
        <x:v>%</x:v>
      </x:c>
      <x:c r="E70" s="22" t="n">
        <x:v>0.6</x:v>
      </x:c>
      <x:c r="F70" s="22" t="n">
        <x:v>0.64</x:v>
      </x:c>
      <x:c r="G70" s="22" t="n">
        <x:v>0.68</x:v>
      </x:c>
      <x:c r="H70" s="22" t="n">
        <x:v>0.72</x:v>
      </x:c>
      <x:c r="I70" s="22" t="n">
        <x:v>0.76</x:v>
      </x:c>
      <x:c r="J70" s="22" t="n">
        <x:v>0.8</x:v>
      </x:c>
      <x:c r="K70" s="5" t="str">
        <x:v>其他AI负载的产品组合。</x:v>
      </x:c>
      <x:c r="L70" s="1"/>
      <x:c r="M70" s="1"/>
      <x:c r="N70" s="1"/>
      <x:c r="O70" s="1"/>
      <x:c r="P70" s="1"/>
      <x:c r="Q70" s="1"/>
      <x:c r="R70" s="1"/>
      <x:c r="S70" s="1"/>
      <x:c r="T70" s="1"/>
      <x:c r="U70" s="1"/>
    </x:row>
    <x:row r="71" ht="34" customHeight="1">
      <x:c r="B71" s="1"/>
      <x:c r="C71" s="1" t="str">
        <x:v>传统CPU每片先进晶圆良品</x:v>
      </x:c>
      <x:c r="D71" s="1" t="str">
        <x:v>颗/片</x:v>
      </x:c>
      <x:c r="E71" s="18" t="n">
        <x:v>80</x:v>
      </x:c>
      <x:c r="F71" s="18" t="n">
        <x:v>78</x:v>
      </x:c>
      <x:c r="G71" s="18" t="n">
        <x:v>76</x:v>
      </x:c>
      <x:c r="H71" s="18" t="n">
        <x:v>74</x:v>
      </x:c>
      <x:c r="I71" s="18" t="n">
        <x:v>72</x:v>
      </x:c>
      <x:c r="J71" s="18" t="n">
        <x:v>70</x:v>
      </x:c>
      <x:c r="K71" s="5" t="str">
        <x:v>芯粒面积与良率等效。</x:v>
      </x:c>
      <x:c r="L71" s="1"/>
      <x:c r="M71" s="1"/>
      <x:c r="N71" s="1"/>
      <x:c r="O71" s="1"/>
      <x:c r="P71" s="1"/>
      <x:c r="Q71" s="1"/>
      <x:c r="R71" s="1"/>
      <x:c r="S71" s="1"/>
      <x:c r="T71" s="1"/>
      <x:c r="U71" s="1"/>
    </x:row>
    <x:row r="72" ht="34" customHeight="1">
      <x:c r="B72" s="1"/>
      <x:c r="C72" s="1" t="str">
        <x:v>机头CPU每片先进晶圆良品</x:v>
      </x:c>
      <x:c r="D72" s="1" t="str">
        <x:v>颗/片</x:v>
      </x:c>
      <x:c r="E72" s="18" t="n">
        <x:v>72</x:v>
      </x:c>
      <x:c r="F72" s="18" t="n">
        <x:v>68</x:v>
      </x:c>
      <x:c r="G72" s="18" t="n">
        <x:v>64</x:v>
      </x:c>
      <x:c r="H72" s="18" t="n">
        <x:v>60</x:v>
      </x:c>
      <x:c r="I72" s="18" t="n">
        <x:v>55</x:v>
      </x:c>
      <x:c r="J72" s="18" t="n">
        <x:v>50</x:v>
      </x:c>
      <x:c r="K72" s="5" t="str">
        <x:v>芯粒面积与良率等效。</x:v>
      </x:c>
      <x:c r="L72" s="1"/>
      <x:c r="M72" s="1"/>
      <x:c r="N72" s="1"/>
      <x:c r="O72" s="1"/>
      <x:c r="P72" s="1"/>
      <x:c r="Q72" s="1"/>
      <x:c r="R72" s="1"/>
      <x:c r="S72" s="1"/>
      <x:c r="T72" s="1"/>
      <x:c r="U72" s="1"/>
    </x:row>
    <x:row r="73" ht="34" customHeight="1">
      <x:c r="B73" s="1"/>
      <x:c r="C73" s="1" t="str">
        <x:v>执行池CPU每片先进晶圆良品</x:v>
      </x:c>
      <x:c r="D73" s="1" t="str">
        <x:v>颗/片</x:v>
      </x:c>
      <x:c r="E73" s="18" t="n">
        <x:v>70</x:v>
      </x:c>
      <x:c r="F73" s="18" t="n">
        <x:v>65</x:v>
      </x:c>
      <x:c r="G73" s="18" t="n">
        <x:v>60</x:v>
      </x:c>
      <x:c r="H73" s="18" t="n">
        <x:v>55</x:v>
      </x:c>
      <x:c r="I73" s="18" t="n">
        <x:v>50</x:v>
      </x:c>
      <x:c r="J73" s="18" t="n">
        <x:v>45</x:v>
      </x:c>
      <x:c r="K73" s="5" t="str">
        <x:v>芯粒面积与良率等效。</x:v>
      </x:c>
      <x:c r="L73" s="1"/>
      <x:c r="M73" s="1"/>
      <x:c r="N73" s="1"/>
      <x:c r="O73" s="1"/>
      <x:c r="P73" s="1"/>
      <x:c r="Q73" s="1"/>
      <x:c r="R73" s="1"/>
      <x:c r="S73" s="1"/>
      <x:c r="T73" s="1"/>
      <x:c r="U73" s="1"/>
    </x:row>
    <x:row r="74" ht="34" customHeight="1">
      <x:c r="B74" s="1"/>
      <x:c r="C74" s="1" t="str">
        <x:v>其他AI CPU每片先进晶圆良品</x:v>
      </x:c>
      <x:c r="D74" s="1" t="str">
        <x:v>颗/片</x:v>
      </x:c>
      <x:c r="E74" s="18" t="n">
        <x:v>75</x:v>
      </x:c>
      <x:c r="F74" s="18" t="n">
        <x:v>73</x:v>
      </x:c>
      <x:c r="G74" s="18" t="n">
        <x:v>71</x:v>
      </x:c>
      <x:c r="H74" s="18" t="n">
        <x:v>69</x:v>
      </x:c>
      <x:c r="I74" s="18" t="n">
        <x:v>67</x:v>
      </x:c>
      <x:c r="J74" s="18" t="n">
        <x:v>65</x:v>
      </x:c>
      <x:c r="K74" s="5" t="str">
        <x:v>芯粒面积与良率等效。</x:v>
      </x:c>
      <x:c r="L74" s="1"/>
      <x:c r="M74" s="1"/>
      <x:c r="N74" s="1"/>
      <x:c r="O74" s="1"/>
      <x:c r="P74" s="1"/>
      <x:c r="Q74" s="1"/>
      <x:c r="R74" s="1"/>
      <x:c r="S74" s="1"/>
      <x:c r="T74" s="1"/>
      <x:c r="U74" s="1"/>
    </x:row>
    <x:row r="75" ht="28" customHeight="1">
      <x:c r="B75" s="1"/>
      <x:c r="C75" s="14" t="str">
        <x:v>价格与市场空间</x:v>
      </x:c>
      <x:c r="D75" s="14"/>
      <x:c r="E75" s="14"/>
      <x:c r="F75" s="14"/>
      <x:c r="G75" s="14"/>
      <x:c r="H75" s="14"/>
      <x:c r="I75" s="14"/>
      <x:c r="J75" s="14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</x:row>
    <x:row r="76" ht="25" customHeight="1"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</x:row>
    <x:row r="77" ht="34" customHeight="1">
      <x:c r="B77" s="1"/>
      <x:c r="C77" s="1" t="str">
        <x:v>传统CPU 2025均价</x:v>
      </x:c>
      <x:c r="D77" s="1" t="str">
        <x:v>美元/颗</x:v>
      </x:c>
      <x:c r="E77" s="26" t="n">
        <x:v>1125</x:v>
      </x:c>
      <x:c r="F77" s="26"/>
      <x:c r="G77" s="26"/>
      <x:c r="H77" s="26"/>
      <x:c r="I77" s="26"/>
      <x:c r="J77" s="26"/>
      <x:c r="K77" s="5" t="str">
        <x:v>2025价格基点；不等于高端SKU公开标价。</x:v>
      </x:c>
      <x:c r="L77" s="1"/>
      <x:c r="M77" s="1"/>
      <x:c r="N77" s="1"/>
      <x:c r="O77" s="1"/>
      <x:c r="P77" s="1"/>
      <x:c r="Q77" s="1"/>
      <x:c r="R77" s="1"/>
      <x:c r="S77" s="1"/>
      <x:c r="T77" s="1"/>
      <x:c r="U77" s="1"/>
    </x:row>
    <x:row r="78" ht="34" customHeight="1">
      <x:c r="B78" s="1"/>
      <x:c r="C78" s="1" t="str">
        <x:v>机头CPU 2025均价</x:v>
      </x:c>
      <x:c r="D78" s="1" t="str">
        <x:v>美元/颗</x:v>
      </x:c>
      <x:c r="E78" s="26" t="n">
        <x:v>1400</x:v>
      </x:c>
      <x:c r="F78" s="26"/>
      <x:c r="G78" s="26"/>
      <x:c r="H78" s="26"/>
      <x:c r="I78" s="26"/>
      <x:c r="J78" s="26"/>
      <x:c r="K78" s="5" t="str">
        <x:v>研究分项均价。</x:v>
      </x:c>
      <x:c r="L78" s="1"/>
      <x:c r="M78" s="1"/>
      <x:c r="N78" s="1"/>
      <x:c r="O78" s="1"/>
      <x:c r="P78" s="1"/>
      <x:c r="Q78" s="1"/>
      <x:c r="R78" s="1"/>
      <x:c r="S78" s="1"/>
      <x:c r="T78" s="1"/>
      <x:c r="U78" s="1"/>
    </x:row>
    <x:row r="79" ht="34" customHeight="1">
      <x:c r="B79" s="1"/>
      <x:c r="C79" s="1" t="str">
        <x:v>执行CPU 2025均价</x:v>
      </x:c>
      <x:c r="D79" s="1" t="str">
        <x:v>美元/颗</x:v>
      </x:c>
      <x:c r="E79" s="26" t="n">
        <x:v>1500</x:v>
      </x:c>
      <x:c r="F79" s="26"/>
      <x:c r="G79" s="26"/>
      <x:c r="H79" s="26"/>
      <x:c r="I79" s="26"/>
      <x:c r="J79" s="26"/>
      <x:c r="K79" s="5" t="str">
        <x:v>研究分项均价。</x:v>
      </x:c>
      <x:c r="L79" s="1"/>
      <x:c r="M79" s="1"/>
      <x:c r="N79" s="1"/>
      <x:c r="O79" s="1"/>
      <x:c r="P79" s="1"/>
      <x:c r="Q79" s="1"/>
      <x:c r="R79" s="1"/>
      <x:c r="S79" s="1"/>
      <x:c r="T79" s="1"/>
      <x:c r="U79" s="1"/>
    </x:row>
    <x:row r="80" ht="34" customHeight="1">
      <x:c r="B80" s="1"/>
      <x:c r="C80" s="1" t="str">
        <x:v>其他AI CPU 2025均价</x:v>
      </x:c>
      <x:c r="D80" s="1" t="str">
        <x:v>美元/颗</x:v>
      </x:c>
      <x:c r="E80" s="26" t="n">
        <x:v>1200</x:v>
      </x:c>
      <x:c r="F80" s="26"/>
      <x:c r="G80" s="26"/>
      <x:c r="H80" s="26"/>
      <x:c r="I80" s="26"/>
      <x:c r="J80" s="26"/>
      <x:c r="K80" s="5" t="str">
        <x:v>研究分项均价。</x:v>
      </x:c>
      <x:c r="L80" s="1"/>
      <x:c r="M80" s="1"/>
      <x:c r="N80" s="1"/>
      <x:c r="O80" s="1"/>
      <x:c r="P80" s="1"/>
      <x:c r="Q80" s="1"/>
      <x:c r="R80" s="1"/>
      <x:c r="S80" s="1"/>
      <x:c r="T80" s="1"/>
      <x:c r="U80" s="1"/>
    </x:row>
    <x:row r="81" ht="34" customHeight="1">
      <x:c r="B81" s="1"/>
      <x:c r="C81" s="1" t="str">
        <x:v>核心数价格弹性</x:v>
      </x:c>
      <x:c r="D81" s="1" t="str">
        <x:v>指数</x:v>
      </x:c>
      <x:c r="E81" s="30" t="n">
        <x:v>0.75</x:v>
      </x:c>
      <x:c r="F81" s="30"/>
      <x:c r="G81" s="30"/>
      <x:c r="H81" s="30"/>
      <x:c r="I81" s="30"/>
      <x:c r="J81" s="30"/>
      <x:c r="K81" s="5" t="str">
        <x:v>价格随核心数按幂函数增长，指数低于1。</x:v>
      </x:c>
      <x:c r="L81" s="1"/>
      <x:c r="M81" s="1"/>
      <x:c r="N81" s="1"/>
      <x:c r="O81" s="1"/>
      <x:c r="P81" s="1"/>
      <x:c r="Q81" s="1"/>
      <x:c r="R81" s="1"/>
      <x:c r="S81" s="1"/>
      <x:c r="T81" s="1"/>
      <x:c r="U81" s="1"/>
    </x:row>
    <x:row r="82" ht="34" customHeight="1">
      <x:c r="B82" s="1"/>
      <x:c r="C82" s="1" t="str">
        <x:v>传统CPU高端组合溢价</x:v>
      </x:c>
      <x:c r="D82" s="1" t="str">
        <x:v>%</x:v>
      </x:c>
      <x:c r="E82" s="22" t="n">
        <x:v>0</x:v>
      </x:c>
      <x:c r="F82" s="22" t="n">
        <x:v>0.04</x:v>
      </x:c>
      <x:c r="G82" s="22" t="n">
        <x:v>0.08</x:v>
      </x:c>
      <x:c r="H82" s="22" t="n">
        <x:v>0.12000000000000002</x:v>
      </x:c>
      <x:c r="I82" s="22" t="n">
        <x:v>0.16</x:v>
      </x:c>
      <x:c r="J82" s="22" t="n">
        <x:v>0.2</x:v>
      </x:c>
      <x:c r="K82" s="5" t="str">
        <x:v>相对2025产品组合，按年可改。</x:v>
      </x:c>
      <x:c r="L82" s="1"/>
      <x:c r="M82" s="1"/>
      <x:c r="N82" s="1"/>
      <x:c r="O82" s="1"/>
      <x:c r="P82" s="1"/>
      <x:c r="Q82" s="1"/>
      <x:c r="R82" s="1"/>
      <x:c r="S82" s="1"/>
      <x:c r="T82" s="1"/>
      <x:c r="U82" s="1"/>
    </x:row>
    <x:row r="83" ht="34" customHeight="1">
      <x:c r="B83" s="1"/>
      <x:c r="C83" s="1" t="str">
        <x:v>机头CPU高端组合溢价</x:v>
      </x:c>
      <x:c r="D83" s="1" t="str">
        <x:v>%</x:v>
      </x:c>
      <x:c r="E83" s="22" t="n">
        <x:v>0</x:v>
      </x:c>
      <x:c r="F83" s="22" t="n">
        <x:v>0.1</x:v>
      </x:c>
      <x:c r="G83" s="22" t="n">
        <x:v>0.2</x:v>
      </x:c>
      <x:c r="H83" s="22" t="n">
        <x:v>0.3</x:v>
      </x:c>
      <x:c r="I83" s="22" t="n">
        <x:v>0.4</x:v>
      </x:c>
      <x:c r="J83" s="22" t="n">
        <x:v>0.5</x:v>
      </x:c>
      <x:c r="K83" s="5" t="str">
        <x:v>相对2025产品组合，按年可改。</x:v>
      </x:c>
      <x:c r="L83" s="1"/>
      <x:c r="M83" s="1"/>
      <x:c r="N83" s="1"/>
      <x:c r="O83" s="1"/>
      <x:c r="P83" s="1"/>
      <x:c r="Q83" s="1"/>
      <x:c r="R83" s="1"/>
      <x:c r="S83" s="1"/>
      <x:c r="T83" s="1"/>
      <x:c r="U83" s="1"/>
    </x:row>
    <x:row r="84" ht="34" customHeight="1">
      <x:c r="B84" s="1"/>
      <x:c r="C84" s="1" t="str">
        <x:v>执行CPU高端组合溢价</x:v>
      </x:c>
      <x:c r="D84" s="1" t="str">
        <x:v>%</x:v>
      </x:c>
      <x:c r="E84" s="22" t="n">
        <x:v>0</x:v>
      </x:c>
      <x:c r="F84" s="22" t="n">
        <x:v>0.12</x:v>
      </x:c>
      <x:c r="G84" s="22" t="n">
        <x:v>0.24</x:v>
      </x:c>
      <x:c r="H84" s="22" t="n">
        <x:v>0.36</x:v>
      </x:c>
      <x:c r="I84" s="22" t="n">
        <x:v>0.48</x:v>
      </x:c>
      <x:c r="J84" s="22" t="n">
        <x:v>0.6</x:v>
      </x:c>
      <x:c r="K84" s="5" t="str">
        <x:v>相对2025产品组合，按年可改。</x:v>
      </x:c>
      <x:c r="L84" s="1"/>
      <x:c r="M84" s="1"/>
      <x:c r="N84" s="1"/>
      <x:c r="O84" s="1"/>
      <x:c r="P84" s="1"/>
      <x:c r="Q84" s="1"/>
      <x:c r="R84" s="1"/>
      <x:c r="S84" s="1"/>
      <x:c r="T84" s="1"/>
      <x:c r="U84" s="1"/>
    </x:row>
    <x:row r="85" ht="34" customHeight="1">
      <x:c r="B85" s="1"/>
      <x:c r="C85" s="1" t="str">
        <x:v>其他AI CPU高端组合溢价</x:v>
      </x:c>
      <x:c r="D85" s="1" t="str">
        <x:v>%</x:v>
      </x:c>
      <x:c r="E85" s="22" t="n">
        <x:v>0</x:v>
      </x:c>
      <x:c r="F85" s="22" t="n">
        <x:v>0.04</x:v>
      </x:c>
      <x:c r="G85" s="22" t="n">
        <x:v>0.08</x:v>
      </x:c>
      <x:c r="H85" s="22" t="n">
        <x:v>0.12000000000000002</x:v>
      </x:c>
      <x:c r="I85" s="22" t="n">
        <x:v>0.16</x:v>
      </x:c>
      <x:c r="J85" s="22" t="n">
        <x:v>0.2</x:v>
      </x:c>
      <x:c r="K85" s="5" t="str">
        <x:v>相对2025产品组合，按年可改。</x:v>
      </x:c>
      <x:c r="L85" s="1"/>
      <x:c r="M85" s="1"/>
      <x:c r="N85" s="1"/>
      <x:c r="O85" s="1"/>
      <x:c r="P85" s="1"/>
      <x:c r="Q85" s="1"/>
      <x:c r="R85" s="1"/>
      <x:c r="S85" s="1"/>
      <x:c r="T85" s="1"/>
      <x:c r="U85" s="1"/>
    </x:row>
    <x:row r="86" ht="34" customHeight="1">
      <x:c r="B86" s="1"/>
      <x:c r="C86" s="1" t="str">
        <x:v>同规格与供需价格指数</x:v>
      </x:c>
      <x:c r="D86" s="1" t="str">
        <x:v>2025=1</x:v>
      </x:c>
      <x:c r="E86" s="30" t="n">
        <x:v>1</x:v>
      </x:c>
      <x:c r="F86" s="30" t="n">
        <x:v>1.08</x:v>
      </x:c>
      <x:c r="G86" s="30" t="n">
        <x:v>1.1</x:v>
      </x:c>
      <x:c r="H86" s="30" t="n">
        <x:v>1.08</x:v>
      </x:c>
      <x:c r="I86" s="30" t="n">
        <x:v>1.05</x:v>
      </x:c>
      <x:c r="J86" s="30" t="n">
        <x:v>1.03</x:v>
      </x:c>
      <x:c r="K86" s="5" t="str">
        <x:v>与核心数和高端组合变动分开，避免把涨价重复计量。</x:v>
      </x:c>
      <x:c r="L86" s="1"/>
      <x:c r="M86" s="1"/>
      <x:c r="N86" s="1"/>
      <x:c r="O86" s="1"/>
      <x:c r="P86" s="1"/>
      <x:c r="Q86" s="1"/>
      <x:c r="R86" s="1"/>
      <x:c r="S86" s="1"/>
      <x:c r="T86" s="1"/>
      <x:c r="U86" s="1"/>
    </x:row>
    <x:row r="87" ht="34" customHeight="1">
      <x:c r="B87" s="1"/>
      <x:c r="C87" s="1" t="str">
        <x:v>自定义价格调整系数</x:v>
      </x:c>
      <x:c r="D87" s="1" t="str">
        <x:v>倍</x:v>
      </x:c>
      <x:c r="E87" s="30" t="n">
        <x:v>1</x:v>
      </x:c>
      <x:c r="F87" s="30" t="n">
        <x:v>1</x:v>
      </x:c>
      <x:c r="G87" s="30" t="n">
        <x:v>1</x:v>
      </x:c>
      <x:c r="H87" s="30" t="n">
        <x:v>1</x:v>
      </x:c>
      <x:c r="I87" s="30" t="n">
        <x:v>1</x:v>
      </x:c>
      <x:c r="J87" s="30" t="n">
        <x:v>1</x:v>
      </x:c>
      <x:c r="K87" s="5" t="str">
        <x:v>基准=1；需要额外价格情景时按年调整。</x:v>
      </x:c>
      <x:c r="L87" s="1"/>
      <x:c r="M87" s="1"/>
      <x:c r="N87" s="1"/>
      <x:c r="O87" s="1"/>
      <x:c r="P87" s="1"/>
      <x:c r="Q87" s="1"/>
      <x:c r="R87" s="1"/>
      <x:c r="S87" s="1"/>
      <x:c r="T87" s="1"/>
      <x:c r="U87" s="1"/>
    </x:row>
    <x:row r="88" ht="25" customHeight="1"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</x:row>
    <x:row r="89" ht="25" customHeight="1"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</x:row>
    <x:row r="90" ht="36" customHeight="1">
      <x:c r="B90" s="1"/>
      <x:c r="C90" s="1" t="str">
        <x:v>输入单元格留空时，下游公式会显示异常；2025单年基点行的后续空白不属于缺失数据。</x:v>
      </x:c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</x:row>
    <x:row r="91" ht="25" customHeight="1"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</x:row>
    <x:row r="92" ht="25" customHeight="1"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</x:row>
    <x:row r="93" ht="25" customHeight="1"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</x:row>
    <x:row r="94" ht="25" customHeight="1"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</x:row>
    <x:row r="95" ht="25" customHeight="1"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</x:row>
    <x:row r="96" ht="25" customHeight="1"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</x:row>
    <x:row r="97" ht="25" customHeight="1"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</x:row>
    <x:row r="98" ht="25" customHeight="1"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</x:row>
    <x:row r="99" ht="25" customHeight="1"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</x:row>
    <x:row r="100" ht="25" customHeight="1"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</x:row>
    <x:row r="101" ht="25" customHeight="1"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</x:row>
    <x:row r="102" ht="25" customHeight="1"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</x:row>
    <x:row r="103" ht="25" customHeight="1"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</x:row>
    <x:row r="104" ht="25" customHeight="1"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</x:row>
    <x:row r="105" ht="25" customHeight="1"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</x:row>
    <x:row r="106" ht="25" customHeight="1"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</x:row>
    <x:row r="107" ht="25" customHeight="1"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</x:row>
    <x:row r="108" ht="25" customHeight="1"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</x:row>
    <x:row r="109" ht="25" customHeight="1"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</x:row>
    <x:row r="110" ht="25" customHeight="1"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</x:row>
  </x:sheetData>
  <x:mergeCells>
    <x:mergeCell ref="C3:J3"/>
  </x:mergeCells>
  <x:dataValidations count="19">
    <x:dataValidation type="decimal" operator="between" sqref="E10:J10">
      <x:formula1>0</x:formula1>
      <x:formula2>1</x:formula2>
    </x:dataValidation>
    <x:dataValidation type="decimal" operator="between" sqref="E14:J14">
      <x:formula1>0</x:formula1>
      <x:formula2>1</x:formula2>
    </x:dataValidation>
    <x:dataValidation type="decimal" operator="between" sqref="E22:J22">
      <x:formula1>0</x:formula1>
      <x:formula2>1</x:formula2>
    </x:dataValidation>
    <x:dataValidation type="decimal" operator="between" sqref="E24:J24">
      <x:formula1>0</x:formula1>
      <x:formula2>1</x:formula2>
    </x:dataValidation>
    <x:dataValidation type="decimal" operator="between" sqref="E25:J25">
      <x:formula1>0</x:formula1>
      <x:formula2>1</x:formula2>
    </x:dataValidation>
    <x:dataValidation type="decimal" operator="between" sqref="E27:J27">
      <x:formula1>0</x:formula1>
      <x:formula2>1</x:formula2>
    </x:dataValidation>
    <x:dataValidation type="decimal" operator="between" sqref="E36:J36">
      <x:formula1>0</x:formula1>
      <x:formula2>1</x:formula2>
    </x:dataValidation>
    <x:dataValidation type="decimal" operator="between" sqref="E45:J45">
      <x:formula1>0</x:formula1>
      <x:formula2>1</x:formula2>
    </x:dataValidation>
    <x:dataValidation type="decimal" operator="between" sqref="E49:J49">
      <x:formula1>0</x:formula1>
      <x:formula2>1</x:formula2>
    </x:dataValidation>
    <x:dataValidation type="decimal" operator="between" sqref="E53:J53">
      <x:formula1>0</x:formula1>
      <x:formula2>1</x:formula2>
    </x:dataValidation>
    <x:dataValidation type="decimal" operator="between" sqref="E64:J64">
      <x:formula1>0</x:formula1>
      <x:formula2>1</x:formula2>
    </x:dataValidation>
    <x:dataValidation type="decimal" operator="between" sqref="E67:J67">
      <x:formula1>0</x:formula1>
      <x:formula2>1</x:formula2>
    </x:dataValidation>
    <x:dataValidation type="decimal" operator="between" sqref="E68:J68">
      <x:formula1>0</x:formula1>
      <x:formula2>1</x:formula2>
    </x:dataValidation>
    <x:dataValidation type="decimal" operator="between" sqref="E69:J69">
      <x:formula1>0</x:formula1>
      <x:formula2>1</x:formula2>
    </x:dataValidation>
    <x:dataValidation type="decimal" operator="between" sqref="E70:J70">
      <x:formula1>0</x:formula1>
      <x:formula2>1</x:formula2>
    </x:dataValidation>
    <x:dataValidation type="decimal" operator="between" sqref="E82:J82">
      <x:formula1>0</x:formula1>
      <x:formula2>1</x:formula2>
    </x:dataValidation>
    <x:dataValidation type="decimal" operator="between" sqref="E83:J83">
      <x:formula1>0</x:formula1>
      <x:formula2>1</x:formula2>
    </x:dataValidation>
    <x:dataValidation type="decimal" operator="between" sqref="E84:J84">
      <x:formula1>0</x:formula1>
      <x:formula2>1</x:formula2>
    </x:dataValidation>
    <x:dataValidation type="decimal" operator="between" sqref="E85:J85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3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服务器CPU年度采购需求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单位为百万颗/年，除非指标另行注明。执行池先算所需在役CPU，再加替换并得到年度采购。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3" customHeight="1">
      <x:c r="B6" s="1"/>
      <x:c r="C6" s="11" t="str">
        <x:v>指标</x:v>
      </x:c>
      <x:c r="D6" s="11" t="str">
        <x:v>单位</x:v>
      </x:c>
      <x:c r="E6" s="10" t="n">
        <x:v>2025</x:v>
      </x:c>
      <x:c r="F6" s="10" t="n">
        <x:v>2026</x:v>
      </x:c>
      <x:c r="G6" s="10" t="n">
        <x:v>2027</x:v>
      </x:c>
      <x:c r="H6" s="10" t="n">
        <x:v>2028</x:v>
      </x:c>
      <x:c r="I6" s="10" t="n">
        <x:v>2029</x:v>
      </x:c>
      <x:c r="J6" s="10" t="n">
        <x:v>2030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8" customHeight="1">
      <x:c r="B7" s="1"/>
      <x:c r="C7" s="14" t="str">
        <x:v>七类年度采购需求</x:v>
      </x:c>
      <x:c r="D7" s="14"/>
      <x:c r="E7" s="14"/>
      <x:c r="F7" s="14"/>
      <x:c r="G7" s="14"/>
      <x:c r="H7" s="14"/>
      <x:c r="I7" s="14"/>
      <x:c r="J7" s="14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 t="str">
        <x:v>传统与未单列负载</x:v>
      </x:c>
      <x:c r="D8" s="1" t="str">
        <x:v>百万颗/年</x:v>
      </x:c>
      <x:c r="E8" s="31" t="n">
        <x:f>'参数'!E48</x:f>
        <x:v>20.65</x:v>
      </x:c>
      <x:c r="F8" s="31" t="n">
        <x:f>E8*(1+'参数'!F49)</x:f>
        <x:v>22.715</x:v>
      </x:c>
      <x:c r="G8" s="31" t="n">
        <x:f>F8*(1+'参数'!G49)</x:f>
        <x:v>24.532200000000003</x:v>
      </x:c>
      <x:c r="H8" s="31" t="n">
        <x:f>G8*(1+'参数'!H49)</x:f>
        <x:v>25.758810000000004</x:v>
      </x:c>
      <x:c r="I8" s="31" t="n">
        <x:f>H8*(1+'参数'!I49)</x:f>
        <x:v>26.789162400000006</x:v>
      </x:c>
      <x:c r="J8" s="31" t="n">
        <x:f>I8*(1+'参数'!J49)</x:f>
        <x:v>27.86072889600001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25" customHeight="1">
      <x:c r="B9" s="1"/>
      <x:c r="C9" s="1" t="str">
        <x:v>GPU机头CPU</x:v>
      </x:c>
      <x:c r="D9" s="1" t="str">
        <x:v>百万颗/年</x:v>
      </x:c>
      <x:c r="E9" s="31" t="n">
        <x:f>'参数'!E50*'参数'!E51</x:f>
        <x:v>3.57</x:v>
      </x:c>
      <x:c r="F9" s="31" t="n">
        <x:f>'参数'!F50*'参数'!F51</x:f>
        <x:v>5.89155</x:v>
      </x:c>
      <x:c r="G9" s="31" t="n">
        <x:f>'参数'!G50*'参数'!G51</x:f>
        <x:v>8.7072</x:v>
      </x:c>
      <x:c r="H9" s="31" t="n">
        <x:f>'参数'!H50*'参数'!H51</x:f>
        <x:v>10.263</x:v>
      </x:c>
      <x:c r="I9" s="31" t="n">
        <x:f>'参数'!I50*'参数'!I51</x:f>
        <x:v>12.613999999999999</x:v>
      </x:c>
      <x:c r="J9" s="31" t="n">
        <x:f>'参数'!J50*'参数'!J51</x:f>
        <x:v>15.084999999999999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25" customHeight="1">
      <x:c r="B10" s="1"/>
      <x:c r="C10" s="1" t="str">
        <x:v>个人智能体</x:v>
      </x:c>
      <x:c r="D10" s="1" t="str">
        <x:v>百万颗/年</x:v>
      </x:c>
      <x:c r="E10" s="31" t="n">
        <x:f>E25/'参数'!E60</x:f>
        <x:v>0.0024609375</x:v>
      </x:c>
      <x:c r="F10" s="31" t="n">
        <x:f>MAX(0,F25-E25+IF(1&lt;='参数'!E60,$E$25/'参数'!E60,INDEX($E$10:E10,1,1-'参数'!E60+1)))</x:f>
        <x:v>0.06829101562499999</x:v>
      </x:c>
      <x:c r="G10" s="31" t="n">
        <x:f>MAX(0,G25-F25+IF(2&lt;='参数'!E60,$E$25/'参数'!E60,INDEX($E$10:F10,1,2-'参数'!E60+1)))</x:f>
        <x:v>0.42291210937499996</x:v>
      </x:c>
      <x:c r="H10" s="31" t="n">
        <x:f>MAX(0,H25-G25+IF(3&lt;='参数'!E60,$E$25/'参数'!E60,INDEX($E$10:G10,1,3-'参数'!E60+1)))</x:f>
        <x:v>0.9053296874999999</x:v>
      </x:c>
      <x:c r="I10" s="31" t="n">
        <x:f>MAX(0,I25-H25+IF(4&lt;='参数'!E60,$E$25/'参数'!E60,INDEX($E$10:H10,1,4-'参数'!E60+1)))</x:f>
        <x:v>1.5729820312499996</x:v>
      </x:c>
      <x:c r="J10" s="31" t="n">
        <x:f>MAX(0,J25-I25+IF(5&lt;='参数'!E60,$E$25/'参数'!E60,INDEX($E$10:I10,1,5-'参数'!E60+1)))</x:f>
        <x:v>2.1190886718750006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25" customHeight="1">
      <x:c r="B11" s="1"/>
      <x:c r="C11" s="1" t="str">
        <x:v>企业智能体</x:v>
      </x:c>
      <x:c r="D11" s="1" t="str">
        <x:v>百万颗/年</x:v>
      </x:c>
      <x:c r="E11" s="31" t="n">
        <x:f>E30/'参数'!E60</x:f>
        <x:v>0.019622395833333337</x:v>
      </x:c>
      <x:c r="F11" s="31" t="n">
        <x:f>MAX(0,F30-E30+IF(1&lt;='参数'!E60,$E$30/'参数'!E60,INDEX($E$11:E11,1,1-'参数'!E60+1)))</x:f>
        <x:v>0.2550911458333334</x:v>
      </x:c>
      <x:c r="G11" s="31" t="n">
        <x:f>MAX(0,G30-F30+IF(2&lt;='参数'!E60,$E$30/'参数'!E60,INDEX($E$11:F11,1,2-'参数'!E60+1)))</x:f>
        <x:v>0.40334924768518515</x:v>
      </x:c>
      <x:c r="H11" s="31" t="n">
        <x:f>MAX(0,H30-G30+IF(3&lt;='参数'!E60,$E$30/'参数'!E60,INDEX($E$11:G11,1,3-'参数'!E60+1)))</x:f>
        <x:v>0.8289372106481483</x:v>
      </x:c>
      <x:c r="I11" s="31" t="n">
        <x:f>MAX(0,I30-H30+IF(4&lt;='参数'!E60,$E$30/'参数'!E60,INDEX($E$11:H11,1,4-'参数'!E60+1)))</x:f>
        <x:v>1.0242890624999998</x:v>
      </x:c>
      <x:c r="J11" s="31" t="n">
        <x:f>MAX(0,J30-I30+IF(5&lt;='参数'!E60,$E$30/'参数'!E60,INDEX($E$11:I11,1,5-'参数'!E60+1)))</x:f>
        <x:v>1.4062717013888897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25" customHeight="1">
      <x:c r="B12" s="1"/>
      <x:c r="C12" s="1" t="str">
        <x:v>AI科研</x:v>
      </x:c>
      <x:c r="D12" s="1" t="str">
        <x:v>百万颗/年</x:v>
      </x:c>
      <x:c r="E12" s="31" t="n">
        <x:f>E34/'参数'!E60</x:f>
        <x:v>0.010279605263157894</x:v>
      </x:c>
      <x:c r="F12" s="31" t="n">
        <x:f>MAX(0,F34-E34+IF(1&lt;='参数'!E60,$E$34/'参数'!E60,INDEX($E$12:E12,1,1-'参数'!E60+1)))</x:f>
        <x:v>0.07195723684210525</x:v>
      </x:c>
      <x:c r="G12" s="31" t="n">
        <x:f>MAX(0,G34-F34+IF(2&lt;='参数'!E60,$E$34/'参数'!E60,INDEX($E$12:F12,1,2-'参数'!E60+1)))</x:f>
        <x:v>0.10485197368421054</x:v>
      </x:c>
      <x:c r="H12" s="31" t="n">
        <x:f>MAX(0,H34-G34+IF(3&lt;='参数'!E60,$E$34/'参数'!E60,INDEX($E$12:G12,1,3-'参数'!E60+1)))</x:f>
        <x:v>0.22409539473684212</x:v>
      </x:c>
      <x:c r="I12" s="31" t="n">
        <x:f>MAX(0,I34-H34+IF(4&lt;='参数'!E60,$E$34/'参数'!E60,INDEX($E$12:H12,1,4-'参数'!E60+1)))</x:f>
        <x:v>0.5389450187969924</x:v>
      </x:c>
      <x:c r="J12" s="31" t="n">
        <x:f>MAX(0,J34-I34+IF(5&lt;='参数'!E60,$E$34/'参数'!E60,INDEX($E$12:I12,1,5-'参数'!E60+1)))</x:f>
        <x:v>1.1880286654135337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25" customHeight="1">
      <x:c r="B13" s="1"/>
      <x:c r="C13" s="1" t="str">
        <x:v>后训练强化学习</x:v>
      </x:c>
      <x:c r="D13" s="1" t="str">
        <x:v>百万颗/年</x:v>
      </x:c>
      <x:c r="E13" s="31" t="n">
        <x:f>E38/'参数'!E60</x:f>
        <x:v>0.02034505208333333</x:v>
      </x:c>
      <x:c r="F13" s="31" t="n">
        <x:f>MAX(0,F38-E38+IF(1&lt;='参数'!E60,$E$38/'参数'!E60,INDEX($E$13:E13,1,1-'参数'!E60+1)))</x:f>
        <x:v>0.07188585069444443</x:v>
      </x:c>
      <x:c r="G13" s="31" t="n">
        <x:f>MAX(0,G38-F38+IF(2&lt;='参数'!E60,$E$38/'参数'!E60,INDEX($E$13:F13,1,2-'参数'!E60+1)))</x:f>
        <x:v>0.08032527970679011</x:v>
      </x:c>
      <x:c r="H13" s="31" t="n">
        <x:f>MAX(0,H38-G38+IF(3&lt;='参数'!E60,$E$38/'参数'!E60,INDEX($E$13:G13,1,3-'参数'!E60+1)))</x:f>
        <x:v>0.10695770640432097</x:v>
      </x:c>
      <x:c r="I13" s="31" t="n">
        <x:f>MAX(0,I38-H38+IF(4&lt;='参数'!E60,$E$38/'参数'!E60,INDEX($E$13:H13,1,4-'参数'!E60+1)))</x:f>
        <x:v>0.14329328440656575</x:v>
      </x:c>
      <x:c r="J13" s="31" t="n">
        <x:f>MAX(0,J38-I38+IF(5&lt;='参数'!E60,$E$38/'参数'!E60,INDEX($E$13:I13,1,5-'参数'!E60+1)))</x:f>
        <x:v>0.24812743318602687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25" customHeight="1">
      <x:c r="B14" s="1"/>
      <x:c r="C14" s="1" t="str">
        <x:v>其他AI负载</x:v>
      </x:c>
      <x:c r="D14" s="1" t="str">
        <x:v>百万颗/年</x:v>
      </x:c>
      <x:c r="E14" s="31" t="n">
        <x:f>'参数'!E52</x:f>
        <x:v>0.75</x:v>
      </x:c>
      <x:c r="F14" s="31" t="n">
        <x:f>E14*(1+'参数'!F53)</x:f>
        <x:v>0.9375</x:v>
      </x:c>
      <x:c r="G14" s="31" t="n">
        <x:f>F14*(1+'参数'!G53)</x:f>
        <x:v>1.171875</x:v>
      </x:c>
      <x:c r="H14" s="31" t="n">
        <x:f>G14*(1+'参数'!H53)</x:f>
        <x:v>1.46484375</x:v>
      </x:c>
      <x:c r="I14" s="31" t="n">
        <x:f>H14*(1+'参数'!I53)</x:f>
        <x:v>1.8310546875</x:v>
      </x:c>
      <x:c r="J14" s="31" t="n">
        <x:f>I14*(1+'参数'!J53)</x:f>
        <x:v>2.288818359375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25" customHeight="1">
      <x:c r="B15" s="1"/>
      <x:c r="C15" s="33" t="str">
        <x:v>服务器CPU总需求</x:v>
      </x:c>
      <x:c r="D15" s="33" t="str">
        <x:v>百万颗/年</x:v>
      </x:c>
      <x:c r="E15" s="34" t="n">
        <x:f>E8+E17</x:f>
        <x:v>25.022707990679823</x:v>
      </x:c>
      <x:c r="F15" s="34" t="n">
        <x:f>F8+F17</x:f>
        <x:v>30.011275248994885</x:v>
      </x:c>
      <x:c r="G15" s="34" t="n">
        <x:f>G8+G17</x:f>
        <x:v>35.42271361045119</x:v>
      </x:c>
      <x:c r="H15" s="34" t="n">
        <x:f>H8+H17</x:f>
        <x:v>39.55197374928932</x:v>
      </x:c>
      <x:c r="I15" s="34" t="n">
        <x:f>I8+I17</x:f>
        <x:v>44.51372648445356</x:v>
      </x:c>
      <x:c r="J15" s="34" t="n">
        <x:f>J8+J17</x:f>
        <x:v>50.19606372723845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5" customHeight="1">
      <x:c r="B16" s="1"/>
      <x:c r="C16" s="1" t="str">
        <x:v>独立执行类合计</x:v>
      </x:c>
      <x:c r="D16" s="1" t="str">
        <x:v>百万颗/年</x:v>
      </x:c>
      <x:c r="E16" s="32" t="n">
        <x:f>SUM(E10,E11,E12,E13)</x:f>
        <x:v>0.05270799067982456</x:v>
      </x:c>
      <x:c r="F16" s="32" t="n">
        <x:f>SUM(F10,F11,F12,F13)</x:f>
        <x:v>0.4672252489948831</x:v>
      </x:c>
      <x:c r="G16" s="32" t="n">
        <x:f>SUM(G10,G11,G12,G13)</x:f>
        <x:v>1.0114386104511857</x:v>
      </x:c>
      <x:c r="H16" s="32" t="n">
        <x:f>SUM(H10,H11,H12,H13)</x:f>
        <x:v>2.065319999289311</x:v>
      </x:c>
      <x:c r="I16" s="32" t="n">
        <x:f>SUM(I10,I11,I12,I13)</x:f>
        <x:v>3.2795093969535576</x:v>
      </x:c>
      <x:c r="J16" s="32" t="n">
        <x:f>SUM(J10,J11,J12,J13)</x:f>
        <x:v>4.96151647186345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5" customHeight="1">
      <x:c r="B17" s="1"/>
      <x:c r="C17" s="1" t="str">
        <x:v>全部AI需求</x:v>
      </x:c>
      <x:c r="D17" s="1" t="str">
        <x:v>百万颗/年</x:v>
      </x:c>
      <x:c r="E17" s="32" t="n">
        <x:f>SUM(E9,E16,E14)</x:f>
        <x:v>4.3727079906798245</x:v>
      </x:c>
      <x:c r="F17" s="32" t="n">
        <x:f>SUM(F9,F16,F14)</x:f>
        <x:v>7.296275248994883</x:v>
      </x:c>
      <x:c r="G17" s="32" t="n">
        <x:f>SUM(G9,G16,G14)</x:f>
        <x:v>10.890513610451187</x:v>
      </x:c>
      <x:c r="H17" s="32" t="n">
        <x:f>SUM(H9,H16,H14)</x:f>
        <x:v>13.793163749289311</x:v>
      </x:c>
      <x:c r="I17" s="32" t="n">
        <x:f>SUM(I9,I16,I14)</x:f>
        <x:v>17.724564084453554</x:v>
      </x:c>
      <x:c r="J17" s="32" t="n">
        <x:f>SUM(J9,J16,J14)</x:f>
        <x:v>22.33533483123845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25" customHeight="1"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28" customHeight="1">
      <x:c r="B19" s="1"/>
      <x:c r="C19" s="14" t="str">
        <x:v>个人智能体执行池</x:v>
      </x:c>
      <x:c r="D19" s="14"/>
      <x:c r="E19" s="14"/>
      <x:c r="F19" s="14"/>
      <x:c r="G19" s="14"/>
      <x:c r="H19" s="14"/>
      <x:c r="I19" s="14"/>
      <x:c r="J19" s="14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25" customHeight="1"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25" customHeight="1">
      <x:c r="B21" s="1"/>
      <x:c r="C21" s="1" t="str">
        <x:v>个人每日实际执行用户</x:v>
      </x:c>
      <x:c r="D21" s="1" t="str">
        <x:v>百万人/日</x:v>
      </x:c>
      <x:c r="E21" s="31" t="n">
        <x:f>'参数'!E9*'参数'!E10</x:f>
        <x:v>1.75</x:v>
      </x:c>
      <x:c r="F21" s="31" t="n">
        <x:f>'参数'!F9*'参数'!F10</x:f>
        <x:v>13.453125</x:v>
      </x:c>
      <x:c r="G21" s="31" t="n">
        <x:f>'参数'!G9*'参数'!G10</x:f>
        <x:v>88.19999999999999</x:v>
      </x:c>
      <x:c r="H21" s="31" t="n">
        <x:f>'参数'!H9*'参数'!H10</x:f>
        <x:v>248.71000000000004</x:v>
      </x:c>
      <x:c r="I21" s="31" t="n">
        <x:f>'参数'!I9*'参数'!I10</x:f>
        <x:v>527.9137499999999</x:v>
      </x:c>
      <x:c r="J21" s="31" t="n">
        <x:f>'参数'!J9*'参数'!J10</x:f>
        <x:v>892.5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25" customHeight="1">
      <x:c r="B22" s="1"/>
      <x:c r="C22" s="1" t="str">
        <x:v>个人峰值并发沙箱</x:v>
      </x:c>
      <x:c r="D22" s="1" t="str">
        <x:v>百万个</x:v>
      </x:c>
      <x:c r="E22" s="31" t="n">
        <x:f>E21*'参数'!E11/1440*'参数'!E13</x:f>
        <x:v>0.24609375</x:v>
      </x:c>
      <x:c r="F22" s="31" t="n">
        <x:f>F21*'参数'!F11/1440*'参数'!F13</x:f>
        <x:v>1.891845703125</x:v>
      </x:c>
      <x:c r="G22" s="31" t="n">
        <x:f>G21*'参数'!G11/1440*'参数'!G13</x:f>
        <x:v>12.403125</x:v>
      </x:c>
      <x:c r="H22" s="31" t="n">
        <x:f>H21*'参数'!H11/1440*'参数'!H13</x:f>
        <x:v>34.97484375</x:v>
      </x:c>
      <x:c r="I22" s="31" t="n">
        <x:f>I21*'参数'!I11/1440*'参数'!I13</x:f>
        <x:v>74.23787109374999</x:v>
      </x:c>
      <x:c r="J22" s="31" t="n">
        <x:f>J21*'参数'!J11/1440*'参数'!J13</x:f>
        <x:v>125.5078125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25" customHeight="1">
      <x:c r="B23" s="1"/>
      <x:c r="C23" s="1" t="str">
        <x:v>个人核心时所需在役CPU</x:v>
      </x:c>
      <x:c r="D23" s="1" t="str">
        <x:v>百万颗</x:v>
      </x:c>
      <x:c r="E23" s="31" t="n">
        <x:f>E21*'参数'!E11*'参数'!E12*'参数'!E13/(1440*'参数'!E56*'参数'!E14)</x:f>
        <x:v>0.00457763671875</x:v>
      </x:c>
      <x:c r="F23" s="31" t="n">
        <x:f>F21*'参数'!F11*'参数'!F12*'参数'!F13/(1440*'参数'!F56*'参数'!F14)</x:f>
        <x:v>0.035190582275390625</x:v>
      </x:c>
      <x:c r="G23" s="31" t="n">
        <x:f>G21*'参数'!G11*'参数'!G12*'参数'!G13/(1440*'参数'!G56*'参数'!G14)</x:f>
        <x:v>0.20507812499999997</x:v>
      </x:c>
      <x:c r="H23" s="31" t="n">
        <x:f>H21*'参数'!H11*'参数'!H12*'参数'!H13/(1440*'参数'!H56*'参数'!H14)</x:f>
        <x:v>0.520458984375</x:v>
      </x:c>
      <x:c r="I23" s="31" t="n">
        <x:f>I21*'参数'!I11*'参数'!I12*'参数'!I13/(1440*'参数'!I56*'参数'!I14)</x:f>
        <x:v>1.0043002041903408</x:v>
      </x:c>
      <x:c r="J23" s="31" t="n">
        <x:f>J21*'参数'!J11*'参数'!J12*'参数'!J13/(1440*'参数'!J56*'参数'!J14)</x:f>
        <x:v>1.5563964843750002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25" customHeight="1">
      <x:c r="B24" s="1"/>
      <x:c r="C24" s="1" t="str">
        <x:v>个人并发上限所需在役CPU</x:v>
      </x:c>
      <x:c r="D24" s="1" t="str">
        <x:v>百万颗</x:v>
      </x:c>
      <x:c r="E24" s="31" t="n">
        <x:f>E22/'参数'!E15</x:f>
        <x:v>0.00984375</x:v>
      </x:c>
      <x:c r="F24" s="31" t="n">
        <x:f>F22/'参数'!F15</x:f>
        <x:v>0.075673828125</x:v>
      </x:c>
      <x:c r="G24" s="31" t="n">
        <x:f>G22/'参数'!G15</x:f>
        <x:v>0.496125</x:v>
      </x:c>
      <x:c r="H24" s="31" t="n">
        <x:f>H22/'参数'!H15</x:f>
        <x:v>1.3989937499999998</x:v>
      </x:c>
      <x:c r="I24" s="31" t="n">
        <x:f>I22/'参数'!I15</x:f>
        <x:v>2.9695148437499994</x:v>
      </x:c>
      <x:c r="J24" s="31" t="n">
        <x:f>J22/'参数'!J15</x:f>
        <x:v>5.0203125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5" customHeight="1">
      <x:c r="B25" s="1"/>
      <x:c r="C25" s="1" t="str">
        <x:v>个人实际所需在役CPU</x:v>
      </x:c>
      <x:c r="D25" s="1" t="str">
        <x:v>百万颗</x:v>
      </x:c>
      <x:c r="E25" s="31" t="n">
        <x:f>MAX(E23,E24)</x:f>
        <x:v>0.00984375</x:v>
      </x:c>
      <x:c r="F25" s="31" t="n">
        <x:f>MAX(F23,F24)</x:f>
        <x:v>0.075673828125</x:v>
      </x:c>
      <x:c r="G25" s="31" t="n">
        <x:f>MAX(G23,G24)</x:f>
        <x:v>0.496125</x:v>
      </x:c>
      <x:c r="H25" s="31" t="n">
        <x:f>MAX(H23,H24)</x:f>
        <x:v>1.3989937499999998</x:v>
      </x:c>
      <x:c r="I25" s="31" t="n">
        <x:f>MAX(I23,I24)</x:f>
        <x:v>2.9695148437499994</x:v>
      </x:c>
      <x:c r="J25" s="31" t="n">
        <x:f>MAX(J23,J24)</x:f>
        <x:v>5.0203125</x:v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5" customHeight="1"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28" customHeight="1">
      <x:c r="B27" s="1"/>
      <x:c r="C27" s="14" t="str">
        <x:v>企业多智能体执行池</x:v>
      </x:c>
      <x:c r="D27" s="14"/>
      <x:c r="E27" s="14"/>
      <x:c r="F27" s="14"/>
      <x:c r="G27" s="14"/>
      <x:c r="H27" s="14"/>
      <x:c r="I27" s="14"/>
      <x:c r="J27" s="14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 t="str">
        <x:v>企业多分支活动核时倍率</x:v>
      </x:c>
      <x:c r="D28" s="1" t="str">
        <x:v>倍</x:v>
      </x:c>
      <x:c r="E28" s="27" t="n">
        <x:f>1+'参数'!E22*('参数'!E23-1)*'参数'!E24+'参数'!E25</x:f>
        <x:v>1.37</x:v>
      </x:c>
      <x:c r="F28" s="27" t="n">
        <x:f>1+'参数'!F22*('参数'!F23-1)*'参数'!F24+'参数'!F25</x:f>
        <x:v>1.37</x:v>
      </x:c>
      <x:c r="G28" s="27" t="n">
        <x:f>1+'参数'!G22*('参数'!G23-1)*'参数'!G24+'参数'!G25</x:f>
        <x:v>1.37</x:v>
      </x:c>
      <x:c r="H28" s="27" t="n">
        <x:f>1+'参数'!H22*('参数'!H23-1)*'参数'!H24+'参数'!H25</x:f>
        <x:v>1.37</x:v>
      </x:c>
      <x:c r="I28" s="27" t="n">
        <x:f>1+'参数'!I22*('参数'!I23-1)*'参数'!I24+'参数'!I25</x:f>
        <x:v>1.37</x:v>
      </x:c>
      <x:c r="J28" s="27" t="n">
        <x:f>1+'参数'!J22*('参数'!J23-1)*'参数'!J24+'参数'!J25</x:f>
        <x:v>1.37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 t="str">
        <x:v>企业每日执行任务</x:v>
      </x:c>
      <x:c r="D29" s="1" t="str">
        <x:v>百万次/日</x:v>
      </x:c>
      <x:c r="E29" s="31" t="n">
        <x:f>'参数'!E18*'参数'!E19</x:f>
        <x:v>5</x:v>
      </x:c>
      <x:c r="F29" s="31" t="n">
        <x:f>'参数'!F18*'参数'!F19</x:f>
        <x:v>20</x:v>
      </x:c>
      <x:c r="G29" s="31" t="n">
        <x:f>'参数'!G18*'参数'!G19</x:f>
        <x:v>50</x:v>
      </x:c>
      <x:c r="H29" s="31" t="n">
        <x:f>'参数'!H18*'参数'!H19</x:f>
        <x:v>120</x:v>
      </x:c>
      <x:c r="I29" s="31" t="n">
        <x:f>'参数'!I18*'参数'!I19</x:f>
        <x:v>220</x:v>
      </x:c>
      <x:c r="J29" s="31" t="n">
        <x:f>'参数'!J18*'参数'!J19</x:f>
        <x:v>350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25" customHeight="1">
      <x:c r="B30" s="1"/>
      <x:c r="C30" s="1" t="str">
        <x:v>企业所需在役CPU</x:v>
      </x:c>
      <x:c r="D30" s="1" t="str">
        <x:v>百万颗</x:v>
      </x:c>
      <x:c r="E30" s="31" t="n">
        <x:f>E29*'参数'!E20*E28*'参数'!E21*'参数'!E26/(1440*'参数'!E56*'参数'!E27)</x:f>
        <x:v>0.07848958333333335</x:v>
      </x:c>
      <x:c r="F30" s="31" t="n">
        <x:f>F29*'参数'!F20*F28*'参数'!F21*'参数'!F26/(1440*'参数'!F56*'参数'!F27)</x:f>
        <x:v>0.3139583333333334</x:v>
      </x:c>
      <x:c r="G30" s="31" t="n">
        <x:f>G29*'参数'!G20*G28*'参数'!G21*'参数'!G26/(1440*'参数'!G56*'参数'!G27)</x:f>
        <x:v>0.6976851851851852</x:v>
      </x:c>
      <x:c r="H30" s="31" t="n">
        <x:f>H29*'参数'!H20*H28*'参数'!H21*'参数'!H26/(1440*'参数'!H56*'参数'!H27)</x:f>
        <x:v>1.5070000000000001</x:v>
      </x:c>
      <x:c r="I30" s="31" t="n">
        <x:f>I29*'参数'!I20*I28*'参数'!I21*'参数'!I26/(1440*'参数'!I56*'参数'!I27)</x:f>
        <x:v>2.5116666666666667</x:v>
      </x:c>
      <x:c r="J30" s="31" t="n">
        <x:f>J29*'参数'!J20*J28*'参数'!J21*'参数'!J26/(1440*'参数'!J56*'参数'!J27)</x:f>
        <x:v>3.662847222222223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28" customHeight="1">
      <x:c r="B32" s="1"/>
      <x:c r="C32" s="14" t="str">
        <x:v>AI科研执行池</x:v>
      </x:c>
      <x:c r="D32" s="14"/>
      <x:c r="E32" s="14"/>
      <x:c r="F32" s="14"/>
      <x:c r="G32" s="14"/>
      <x:c r="H32" s="14"/>
      <x:c r="I32" s="14"/>
      <x:c r="J32" s="14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  <x:row r="33" ht="25" customHeight="1">
      <x:c r="B33" s="1"/>
      <x:c r="C33" s="1" t="str">
        <x:v>每日科学CPU工具任务</x:v>
      </x:c>
      <x:c r="D33" s="1" t="str">
        <x:v>百万次/日</x:v>
      </x:c>
      <x:c r="E33" s="31" t="n">
        <x:f>'参数'!E30*'参数'!E31/7*'参数'!E32</x:f>
        <x:v>0.09999999999999999</x:v>
      </x:c>
      <x:c r="F33" s="31" t="n">
        <x:f>'参数'!F30*'参数'!F31/7*'参数'!F32</x:f>
        <x:v>0.25</x:v>
      </x:c>
      <x:c r="G33" s="31" t="n">
        <x:f>'参数'!G30*'参数'!G31/7*'参数'!G32</x:f>
        <x:v>0.6</x:v>
      </x:c>
      <x:c r="H33" s="31" t="n">
        <x:f>'参数'!H30*'参数'!H31/7*'参数'!H32</x:f>
        <x:v>1.5</x:v>
      </x:c>
      <x:c r="I33" s="31" t="n">
        <x:f>'参数'!I30*'参数'!I31/7*'参数'!I32</x:f>
        <x:v>4</x:v>
      </x:c>
      <x:c r="J33" s="31" t="n">
        <x:f>'参数'!J30*'参数'!J31/7*'参数'!J32</x:f>
        <x:v>10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</x:row>
    <x:row r="34" ht="25" customHeight="1">
      <x:c r="B34" s="1"/>
      <x:c r="C34" s="1" t="str">
        <x:v>AI科研所需在役CPU</x:v>
      </x:c>
      <x:c r="D34" s="1" t="str">
        <x:v>百万颗</x:v>
      </x:c>
      <x:c r="E34" s="31" t="n">
        <x:f>E33*'参数'!E33*'参数'!E34*'参数'!E35/(1440*'参数'!E57*'参数'!E36)</x:f>
        <x:v>0.041118421052631575</x:v>
      </x:c>
      <x:c r="F34" s="31" t="n">
        <x:f>F33*'参数'!F33*'参数'!F34*'参数'!F35/(1440*'参数'!F57*'参数'!F36)</x:f>
        <x:v>0.10279605263157894</x:v>
      </x:c>
      <x:c r="G34" s="31" t="n">
        <x:f>G33*'参数'!G33*'参数'!G34*'参数'!G35/(1440*'参数'!G57*'参数'!G36)</x:f>
        <x:v>0.19736842105263158</x:v>
      </x:c>
      <x:c r="H34" s="31" t="n">
        <x:f>H33*'参数'!H33*'参数'!H34*'参数'!H35/(1440*'参数'!H57*'参数'!H36)</x:f>
        <x:v>0.4111842105263158</x:v>
      </x:c>
      <x:c r="I34" s="31" t="n">
        <x:f>I33*'参数'!I33*'参数'!I34*'参数'!I35/(1440*'参数'!I57*'参数'!I36)</x:f>
        <x:v>0.9398496240601504</x:v>
      </x:c>
      <x:c r="J34" s="31" t="n">
        <x:f>J33*'参数'!J33*'参数'!J34*'参数'!J35/(1440*'参数'!J57*'参数'!J36)</x:f>
        <x:v>2.0559210526315788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</x:row>
    <x:row r="35" ht="25" customHeight="1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</x:row>
    <x:row r="36" ht="28" customHeight="1">
      <x:c r="B36" s="1"/>
      <x:c r="C36" s="14" t="str">
        <x:v>后训练强化学习执行池</x:v>
      </x:c>
      <x:c r="D36" s="14"/>
      <x:c r="E36" s="14"/>
      <x:c r="F36" s="14"/>
      <x:c r="G36" s="14"/>
      <x:c r="H36" s="14"/>
      <x:c r="I36" s="14"/>
      <x:c r="J36" s="14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</x:row>
    <x:row r="37" ht="25" customHeight="1">
      <x:c r="B37" s="1"/>
      <x:c r="C37" s="1" t="str">
        <x:v>每日后训练环境运行</x:v>
      </x:c>
      <x:c r="D37" s="1" t="str">
        <x:v>百万次/日</x:v>
      </x:c>
      <x:c r="E37" s="31" t="n">
        <x:f>'参数'!E39*'参数'!E40*'参数'!E41</x:f>
        <x:v>75</x:v>
      </x:c>
      <x:c r="F37" s="31" t="n">
        <x:f>'参数'!F39*'参数'!F40*'参数'!F41</x:f>
        <x:v>122.49999999999999</x:v>
      </x:c>
      <x:c r="G37" s="31" t="n">
        <x:f>'参数'!G39*'参数'!G40*'参数'!G41</x:f>
        <x:v>200</x:v>
      </x:c>
      <x:c r="H37" s="31" t="n">
        <x:f>'参数'!H39*'参数'!H40*'参数'!H41</x:f>
        <x:v>322</x:v>
      </x:c>
      <x:c r="I37" s="31" t="n">
        <x:f>'参数'!I39*'参数'!I40*'参数'!I41</x:f>
        <x:v>510</x:v>
      </x:c>
      <x:c r="J37" s="31" t="n">
        <x:f>'参数'!J39*'参数'!J40*'参数'!J41</x:f>
        <x:v>800</x:v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</x:row>
    <x:row r="38" ht="25" customHeight="1">
      <x:c r="B38" s="1"/>
      <x:c r="C38" s="1" t="str">
        <x:v>后训练所需在役CPU</x:v>
      </x:c>
      <x:c r="D38" s="1" t="str">
        <x:v>百万颗</x:v>
      </x:c>
      <x:c r="E38" s="31" t="n">
        <x:f>E37*'参数'!E42*'参数'!E43*'参数'!E44/(1440*'参数'!E56*'参数'!E45)</x:f>
        <x:v>0.08138020833333331</x:v>
      </x:c>
      <x:c r="F38" s="31" t="n">
        <x:f>F37*'参数'!F42*'参数'!F43*'参数'!F44/(1440*'参数'!F56*'参数'!F45)</x:f>
        <x:v>0.13292100694444442</x:v>
      </x:c>
      <x:c r="G38" s="31" t="n">
        <x:f>G37*'参数'!G42*'参数'!G43*'参数'!G44/(1440*'参数'!G56*'参数'!G45)</x:f>
        <x:v>0.1929012345679012</x:v>
      </x:c>
      <x:c r="H38" s="31" t="n">
        <x:f>H37*'参数'!H42*'参数'!H43*'参数'!H44/(1440*'参数'!H56*'参数'!H45)</x:f>
        <x:v>0.27951388888888884</x:v>
      </x:c>
      <x:c r="I38" s="31" t="n">
        <x:f>I37*'参数'!I42*'参数'!I43*'参数'!I44/(1440*'参数'!I56*'参数'!I45)</x:f>
        <x:v>0.40246212121212127</x:v>
      </x:c>
      <x:c r="J38" s="31" t="n">
        <x:f>J37*'参数'!J42*'参数'!J43*'参数'!J44/(1440*'参数'!J56*'参数'!J45)</x:f>
        <x:v>0.5787037037037037</x:v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</x:row>
    <x:row r="39" ht="25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</x:row>
    <x:row r="40" ht="25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5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5" customHeight="1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25" customHeight="1"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  <x:row r="44" ht="25" customHeight="1"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</x:row>
    <x:row r="45" ht="25" customHeight="1"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</x:row>
  </x:sheetData>
  <x:mergeCells>
    <x:mergeCell ref="C3:J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3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有效供给与先进工艺分配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共享晶圆池先扣除AI加速器；CPU可用晶圆与其他交付约束分别计算，取较小值。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3" customHeight="1">
      <x:c r="B6" s="1"/>
      <x:c r="C6" s="11" t="str">
        <x:v>指标</x:v>
      </x:c>
      <x:c r="D6" s="11" t="str">
        <x:v>单位</x:v>
      </x:c>
      <x:c r="E6" s="10" t="n">
        <x:v>2025</x:v>
      </x:c>
      <x:c r="F6" s="10" t="n">
        <x:v>2026</x:v>
      </x:c>
      <x:c r="G6" s="10" t="n">
        <x:v>2027</x:v>
      </x:c>
      <x:c r="H6" s="10" t="n">
        <x:v>2028</x:v>
      </x:c>
      <x:c r="I6" s="10" t="n">
        <x:v>2029</x:v>
      </x:c>
      <x:c r="J6" s="10" t="n">
        <x:v>2030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8" customHeight="1">
      <x:c r="B7" s="1"/>
      <x:c r="C7" s="14" t="str">
        <x:v>产品结构</x:v>
      </x:c>
      <x:c r="D7" s="14"/>
      <x:c r="E7" s="14"/>
      <x:c r="F7" s="14"/>
      <x:c r="G7" s="14"/>
      <x:c r="H7" s="14"/>
      <x:c r="I7" s="14"/>
      <x:c r="J7" s="14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 t="str">
        <x:v>CPU总需求</x:v>
      </x:c>
      <x:c r="D8" s="1" t="str">
        <x:v>百万颗/年</x:v>
      </x:c>
      <x:c r="E8" s="31" t="n">
        <x:f>'需求计算'!E15</x:f>
        <x:v>25.022707990679823</x:v>
      </x:c>
      <x:c r="F8" s="31" t="n">
        <x:f>'需求计算'!F15</x:f>
        <x:v>30.011275248994885</x:v>
      </x:c>
      <x:c r="G8" s="31" t="n">
        <x:f>'需求计算'!G15</x:f>
        <x:v>35.42271361045119</x:v>
      </x:c>
      <x:c r="H8" s="31" t="n">
        <x:f>'需求计算'!H15</x:f>
        <x:v>39.55197374928932</x:v>
      </x:c>
      <x:c r="I8" s="31" t="n">
        <x:f>'需求计算'!I15</x:f>
        <x:v>44.51372648445356</x:v>
      </x:c>
      <x:c r="J8" s="31" t="n">
        <x:f>'需求计算'!J15</x:f>
        <x:v>50.19606372723845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25" customHeight="1">
      <x:c r="B9" s="1"/>
      <x:c r="C9" s="1" t="str">
        <x:v>需要先进工艺的CPU</x:v>
      </x:c>
      <x:c r="D9" s="1" t="str">
        <x:v>百万颗/年</x:v>
      </x:c>
      <x:c r="E9" s="31" t="n">
        <x:f>SUM(E27,E28,E29,E30)</x:f>
        <x:v>11.79193719161184</x:v>
      </x:c>
      <x:c r="F9" s="31" t="n">
        <x:f>SUM(F27,F28,F29,F30)</x:f>
        <x:v>17.058695729075293</x:v>
      </x:c>
      <x:c r="G9" s="31" t="n">
        <x:f>SUM(G27,G28,G29,G30)</x:f>
        <x:v>23.235067293824116</x:v>
      </x:c>
      <x:c r="H9" s="31" t="n">
        <x:f>SUM(H27,H28,H29,H30)</x:f>
        <x:v>28.86236309931774</x:v>
      </x:c>
      <x:c r="I9" s="31" t="n">
        <x:f>SUM(I27,I28,I29,I30)</x:f>
        <x:v>35.62473769951449</x:v>
      </x:c>
      <x:c r="J9" s="31" t="n">
        <x:f>SUM(J27,J28,J29,J30)</x:f>
        <x:v>43.411904276163455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25" customHeight="1">
      <x:c r="B10" s="1"/>
      <x:c r="C10" s="1" t="str">
        <x:v>先进工艺CPU占比</x:v>
      </x:c>
      <x:c r="D10" s="1" t="str">
        <x:v>%</x:v>
      </x:c>
      <x:c r="E10" s="19" t="n">
        <x:f>E9/E8</x:f>
        <x:v>0.4712494425465049</x:v>
      </x:c>
      <x:c r="F10" s="19" t="n">
        <x:f>F9/F8</x:f>
        <x:v>0.5684095589922195</x:v>
      </x:c>
      <x:c r="G10" s="19" t="n">
        <x:f>G9/G8</x:f>
        <x:v>0.6559369660197009</x:v>
      </x:c>
      <x:c r="H10" s="19" t="n">
        <x:f>H9/H8</x:f>
        <x:v>0.7297325610668507</x:v>
      </x:c>
      <x:c r="I10" s="19" t="n">
        <x:f>I9/I8</x:f>
        <x:v>0.8003090397735281</x:v>
      </x:c>
      <x:c r="J10" s="19" t="n">
        <x:f>J9/J8</x:f>
        <x:v>0.8648467838446536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25" customHeight="1">
      <x:c r="B11" s="1"/>
      <x:c r="C11" s="1" t="str">
        <x:v>先进晶圆等效良品CPU</x:v>
      </x:c>
      <x:c r="D11" s="1" t="str">
        <x:v>颗/片</x:v>
      </x:c>
      <x:c r="E11" s="15" t="n">
        <x:f>E9*1000/(12*SUM(E33,E34,E35,E36))</x:f>
        <x:v>77.54103515809662</x:v>
      </x:c>
      <x:c r="F11" s="15" t="n">
        <x:f>F9*1000/(12*SUM(F33,F34,F35,F36))</x:f>
        <x:v>74.17017343888382</x:v>
      </x:c>
      <x:c r="G11" s="15" t="n">
        <x:f>G9*1000/(12*SUM(G33,G34,G35,G36))</x:f>
        <x:v>70.64100974449528</x:v>
      </x:c>
      <x:c r="H11" s="15" t="n">
        <x:f>H9*1000/(12*SUM(H33,H34,H35,H36))</x:f>
        <x:v>67.15786103752951</x:v>
      </x:c>
      <x:c r="I11" s="15" t="n">
        <x:f>I9*1000/(12*SUM(I33,I34,I35,I36))</x:f>
        <x:v>62.915504747097295</x:v>
      </x:c>
      <x:c r="J11" s="15" t="n">
        <x:f>J9*1000/(12*SUM(J33,J34,J35,J36))</x:f>
        <x:v>58.392553301919264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25" customHeight="1"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28" customHeight="1">
      <x:c r="B13" s="1"/>
      <x:c r="C13" s="14" t="str">
        <x:v>晶圆占用与供给上限</x:v>
      </x:c>
      <x:c r="D13" s="14"/>
      <x:c r="E13" s="14"/>
      <x:c r="F13" s="14"/>
      <x:c r="G13" s="14"/>
      <x:c r="H13" s="14"/>
      <x:c r="I13" s="14"/>
      <x:c r="J13" s="14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25" customHeight="1">
      <x:c r="B14" s="1"/>
      <x:c r="C14" s="1" t="str">
        <x:v>可分配共享先进晶圆池</x:v>
      </x:c>
      <x:c r="D14" s="1" t="str">
        <x:v>千片/月</x:v>
      </x:c>
      <x:c r="E14" s="15" t="n">
        <x:f>'参数'!E65</x:f>
        <x:v>50</x:v>
      </x:c>
      <x:c r="F14" s="15" t="n">
        <x:f>'参数'!F65</x:f>
        <x:v>75</x:v>
      </x:c>
      <x:c r="G14" s="15" t="n">
        <x:f>'参数'!G65</x:f>
        <x:v>105</x:v>
      </x:c>
      <x:c r="H14" s="15" t="n">
        <x:f>'参数'!H65</x:f>
        <x:v>135</x:v>
      </x:c>
      <x:c r="I14" s="15" t="n">
        <x:f>'参数'!I65</x:f>
        <x:v>155</x:v>
      </x:c>
      <x:c r="J14" s="15" t="n">
        <x:f>'参数'!J65</x:f>
        <x:v>170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25" customHeight="1">
      <x:c r="B15" s="1"/>
      <x:c r="C15" s="1" t="str">
        <x:v>AI加速器晶圆占用</x:v>
      </x:c>
      <x:c r="D15" s="1" t="str">
        <x:v>千片/月</x:v>
      </x:c>
      <x:c r="E15" s="15" t="n">
        <x:f>'参数'!E50*1000/(12*'参数'!E66)</x:f>
        <x:v>28.333333333333332</x:v>
      </x:c>
      <x:c r="F15" s="15" t="n">
        <x:f>'参数'!F50*1000/(12*'参数'!F66)</x:f>
        <x:v>45.25</x:v>
      </x:c>
      <x:c r="G15" s="15" t="n">
        <x:f>'参数'!G50*1000/(12*'参数'!G66)</x:f>
        <x:v>64.78571428571429</x:v>
      </x:c>
      <x:c r="H15" s="15" t="n">
        <x:f>'参数'!H50*1000/(12*'参数'!H66)</x:f>
        <x:v>74.04761904761905</x:v>
      </x:c>
      <x:c r="I15" s="15" t="n">
        <x:f>'参数'!I50*1000/(12*'参数'!I66)</x:f>
        <x:v>88.33333333333333</x:v>
      </x:c>
      <x:c r="J15" s="15" t="n">
        <x:f>'参数'!J50*1000/(12*'参数'!J66)</x:f>
        <x:v>102.61904761904762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5" customHeight="1">
      <x:c r="B16" s="1"/>
      <x:c r="C16" s="1" t="str">
        <x:v>剩余可供CPU先进晶圆</x:v>
      </x:c>
      <x:c r="D16" s="1" t="str">
        <x:v>千片/月</x:v>
      </x:c>
      <x:c r="E16" s="15" t="n">
        <x:f>MAX(0,E14-E15)</x:f>
        <x:v>21.666666666666668</x:v>
      </x:c>
      <x:c r="F16" s="15" t="n">
        <x:f>MAX(0,F14-F15)</x:f>
        <x:v>29.75</x:v>
      </x:c>
      <x:c r="G16" s="15" t="n">
        <x:f>MAX(0,G14-G15)</x:f>
        <x:v>40.21428571428571</x:v>
      </x:c>
      <x:c r="H16" s="15" t="n">
        <x:f>MAX(0,H14-H15)</x:f>
        <x:v>60.95238095238095</x:v>
      </x:c>
      <x:c r="I16" s="15" t="n">
        <x:f>MAX(0,I14-I15)</x:f>
        <x:v>66.66666666666667</x:v>
      </x:c>
      <x:c r="J16" s="15" t="n">
        <x:f>MAX(0,J14-J15)</x:f>
        <x:v>67.38095238095238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5" customHeight="1">
      <x:c r="B17" s="1"/>
      <x:c r="C17" s="1" t="str">
        <x:v>满足CPU需求所需晶圆</x:v>
      </x:c>
      <x:c r="D17" s="1" t="str">
        <x:v>千片/月</x:v>
      </x:c>
      <x:c r="E17" s="15" t="n">
        <x:f>SUM(E33,E34,E35,E36)</x:f>
        <x:v>12.672792291601398</x:v>
      </x:c>
      <x:c r="F17" s="15" t="n">
        <x:f>SUM(F33,F34,F35,F36)</x:f>
        <x:v>19.16616763198355</x:v>
      </x:c>
      <x:c r="G17" s="15" t="n">
        <x:f>SUM(G33,G34,G35,G36)</x:f>
        <x:v>27.409795171699955</x:v>
      </x:c>
      <x:c r="H17" s="15" t="n">
        <x:f>SUM(H33,H34,H35,H36)</x:f>
        <x:v>35.814078765835916</x:v>
      </x:c>
      <x:c r="I17" s="15" t="n">
        <x:f>SUM(I33,I34,I35,I36)</x:f>
        <x:v>47.18595445684912</x:v>
      </x:c>
      <x:c r="J17" s="15" t="n">
        <x:f>SUM(J33,J34,J35,J36)</x:f>
        <x:v>61.95411032936252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25" customHeight="1">
      <x:c r="B18" s="1"/>
      <x:c r="C18" s="1" t="str">
        <x:v>晶圆约束CPU出货上限</x:v>
      </x:c>
      <x:c r="D18" s="1" t="str">
        <x:v>百万颗/年</x:v>
      </x:c>
      <x:c r="E18" s="31" t="n">
        <x:f>E16*12*E11/(1000*E10)</x:f>
        <x:v>42.78131138397173</x:v>
      </x:c>
      <x:c r="F18" s="31" t="n">
        <x:f>F16*12*F11/(1000*F10)</x:f>
        <x:v>46.58393142548114</x:v>
      </x:c>
      <x:c r="G18" s="31" t="n">
        <x:f>G16*12*G11/(1000*G10)</x:f>
        <x:v>51.97044038390943</x:v>
      </x:c>
      <x:c r="H18" s="31" t="n">
        <x:f>H16*12*H11/(1000*H10)</x:f>
        <x:v>67.31394620388707</x:v>
      </x:c>
      <x:c r="I18" s="31" t="n">
        <x:f>I16*12*I11/(1000*I10)</x:f>
        <x:v>62.89120989052045</x:v>
      </x:c>
      <x:c r="J18" s="31" t="n">
        <x:f>J16*12*J11/(1000*J10)</x:f>
        <x:v>54.5929650467972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25" customHeight="1"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28" customHeight="1">
      <x:c r="B20" s="1"/>
      <x:c r="C20" s="14" t="str">
        <x:v>有效芯片供给与供需</x:v>
      </x:c>
      <x:c r="D20" s="14"/>
      <x:c r="E20" s="14"/>
      <x:c r="F20" s="14"/>
      <x:c r="G20" s="14"/>
      <x:c r="H20" s="14"/>
      <x:c r="I20" s="14"/>
      <x:c r="J20" s="14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25" customHeight="1">
      <x:c r="B21" s="1"/>
      <x:c r="C21" s="1" t="str">
        <x:v>零件与交付系统上限</x:v>
      </x:c>
      <x:c r="D21" s="1" t="str">
        <x:v>百万颗/年</x:v>
      </x:c>
      <x:c r="E21" s="31" t="n">
        <x:f>'参数'!E63</x:f>
        <x:v>25</x:v>
      </x:c>
      <x:c r="F21" s="31" t="n">
        <x:f>E21*(1+'参数'!F64)</x:f>
        <x:v>27</x:v>
      </x:c>
      <x:c r="G21" s="31" t="n">
        <x:f>F21*(1+'参数'!G64)</x:f>
        <x:v>30.240000000000002</x:v>
      </x:c>
      <x:c r="H21" s="31" t="n">
        <x:f>G21*(1+'参数'!H64)</x:f>
        <x:v>36.8928</x:v>
      </x:c>
      <x:c r="I21" s="31" t="n">
        <x:f>H21*(1+'参数'!I64)</x:f>
        <x:v>42.795648</x:v>
      </x:c>
      <x:c r="J21" s="31" t="n">
        <x:f>I21*(1+'参数'!J64)</x:f>
        <x:v>47.0752128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25" customHeight="1">
      <x:c r="B22" s="1"/>
      <x:c r="C22" s="33" t="str">
        <x:v>CPU有效供给</x:v>
      </x:c>
      <x:c r="D22" s="33" t="str">
        <x:v>百万颗/年</x:v>
      </x:c>
      <x:c r="E22" s="35" t="n">
        <x:f>MIN(E21,E18)</x:f>
        <x:v>25</x:v>
      </x:c>
      <x:c r="F22" s="35" t="n">
        <x:f>MIN(F21,F18)</x:f>
        <x:v>27</x:v>
      </x:c>
      <x:c r="G22" s="35" t="n">
        <x:f>MIN(G21,G18)</x:f>
        <x:v>30.240000000000002</x:v>
      </x:c>
      <x:c r="H22" s="35" t="n">
        <x:f>MIN(H21,H18)</x:f>
        <x:v>36.8928</x:v>
      </x:c>
      <x:c r="I22" s="35" t="n">
        <x:f>MIN(I21,I18)</x:f>
        <x:v>42.795648</x:v>
      </x:c>
      <x:c r="J22" s="35" t="n">
        <x:f>MIN(J21,J18)</x:f>
        <x:v>47.0752128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25" customHeight="1">
      <x:c r="B23" s="1"/>
      <x:c r="C23" s="1" t="str">
        <x:v>供需覆盖率</x:v>
      </x:c>
      <x:c r="D23" s="1" t="str">
        <x:v>%</x:v>
      </x:c>
      <x:c r="E23" s="19" t="n">
        <x:f>E22/E8</x:f>
        <x:v>0.9990925046686282</x:v>
      </x:c>
      <x:c r="F23" s="19" t="n">
        <x:f>F22/F8</x:f>
        <x:v>0.8996618696136301</x:v>
      </x:c>
      <x:c r="G23" s="19" t="n">
        <x:f>G22/G8</x:f>
        <x:v>0.8536895375253784</x:v>
      </x:c>
      <x:c r="H23" s="19" t="n">
        <x:f>H22/H8</x:f>
        <x:v>0.9327676093702632</x:v>
      </x:c>
      <x:c r="I23" s="19" t="n">
        <x:f>I22/I8</x:f>
        <x:v>0.9614034002510754</x:v>
      </x:c>
      <x:c r="J23" s="19" t="n">
        <x:f>J22/J8</x:f>
        <x:v>0.9378267797212763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25" customHeight="1">
      <x:c r="B24" s="1"/>
      <x:c r="C24" s="1" t="str">
        <x:v>需求减有效供给</x:v>
      </x:c>
      <x:c r="D24" s="1" t="str">
        <x:v>百万颗/年</x:v>
      </x:c>
      <x:c r="E24" s="31" t="n">
        <x:f>E8-E22</x:f>
        <x:v>0.022707990679823098</x:v>
      </x:c>
      <x:c r="F24" s="31" t="n">
        <x:f>F8-F22</x:f>
        <x:v>3.0112752489948846</x:v>
      </x:c>
      <x:c r="G24" s="31" t="n">
        <x:f>G8-G22</x:f>
        <x:v>5.182713610451188</x:v>
      </x:c>
      <x:c r="H24" s="31" t="n">
        <x:f>H8-H22</x:f>
        <x:v>2.659173749289316</x:v>
      </x:c>
      <x:c r="I24" s="31" t="n">
        <x:f>I8-I22</x:f>
        <x:v>1.7180784844535566</x:v>
      </x:c>
      <x:c r="J24" s="31" t="n">
        <x:f>J8-J22</x:f>
        <x:v>3.1208509272384504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5" customHeight="1"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8" customHeight="1">
      <x:c r="B26" s="1"/>
      <x:c r="C26" s="14" t="str">
        <x:v>先进工艺CPU分项</x:v>
      </x:c>
      <x:c r="D26" s="14"/>
      <x:c r="E26" s="14"/>
      <x:c r="F26" s="14"/>
      <x:c r="G26" s="14"/>
      <x:c r="H26" s="14"/>
      <x:c r="I26" s="14"/>
      <x:c r="J26" s="14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25" customHeight="1">
      <x:c r="B27" s="1"/>
      <x:c r="C27" s="1" t="str">
        <x:v>传统CPU先进工艺量</x:v>
      </x:c>
      <x:c r="D27" s="1" t="str">
        <x:v>百万颗/年</x:v>
      </x:c>
      <x:c r="E27" s="31" t="n">
        <x:f>'需求计算'!E8*'参数'!E67</x:f>
        <x:v>8.26</x:v>
      </x:c>
      <x:c r="F27" s="31" t="n">
        <x:f>'需求计算'!F8*'参数'!F67</x:f>
        <x:v>10.9032</x:v>
      </x:c>
      <x:c r="G27" s="31" t="n">
        <x:f>'需求计算'!G8*'参数'!G67</x:f>
        <x:v>13.738032000000002</x:v>
      </x:c>
      <x:c r="H27" s="31" t="n">
        <x:f>'需求计算'!H8*'参数'!H67</x:f>
        <x:v>16.485638400000003</x:v>
      </x:c>
      <x:c r="I27" s="31" t="n">
        <x:f>'需求计算'!I8*'参数'!I67</x:f>
        <x:v>19.288196928000005</x:v>
      </x:c>
      <x:c r="J27" s="31" t="n">
        <x:f>'需求计算'!J8*'参数'!J67</x:f>
        <x:v>22.28858311680001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 t="str">
        <x:v>机头CPU先进工艺量</x:v>
      </x:c>
      <x:c r="D28" s="1" t="str">
        <x:v>百万颗/年</x:v>
      </x:c>
      <x:c r="E28" s="31" t="n">
        <x:f>'需求计算'!E9*'参数'!E68</x:f>
        <x:v>3.0345</x:v>
      </x:c>
      <x:c r="F28" s="31" t="n">
        <x:f>'需求计算'!F9*'参数'!F68</x:f>
        <x:v>5.1256485</x:v>
      </x:c>
      <x:c r="G28" s="31" t="n">
        <x:f>'需求计算'!G9*'参数'!G68</x:f>
        <x:v>7.749408000000001</x:v>
      </x:c>
      <x:c r="H28" s="31" t="n">
        <x:f>'需求计算'!H9*'参数'!H68</x:f>
        <x:v>9.33933</x:v>
      </x:c>
      <x:c r="I28" s="31" t="n">
        <x:f>'需求计算'!I9*'参数'!I68</x:f>
        <x:v>11.73102</x:v>
      </x:c>
      <x:c r="J28" s="31" t="n">
        <x:f>'需求计算'!J9*'参数'!J68</x:f>
        <x:v>14.330749999999998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 t="str">
        <x:v>执行池先进工艺量</x:v>
      </x:c>
      <x:c r="D29" s="1" t="str">
        <x:v>百万颗/年</x:v>
      </x:c>
      <x:c r="E29" s="31" t="n">
        <x:f>'需求计算'!E16*'参数'!E69</x:f>
        <x:v>0.04743719161184211</x:v>
      </x:c>
      <x:c r="F29" s="31" t="n">
        <x:f>'需求计算'!F16*'参数'!F69</x:f>
        <x:v>0.4298472290752925</x:v>
      </x:c>
      <x:c r="G29" s="31" t="n">
        <x:f>'需求计算'!G16*'参数'!G69</x:f>
        <x:v>0.9507522938241144</x:v>
      </x:c>
      <x:c r="H29" s="31" t="n">
        <x:f>'需求计算'!H16*'参数'!H69</x:f>
        <x:v>1.9827071993177385</x:v>
      </x:c>
      <x:c r="I29" s="31" t="n">
        <x:f>'需求计算'!I16*'参数'!I69</x:f>
        <x:v>3.2139192090144864</x:v>
      </x:c>
      <x:c r="J29" s="31" t="n">
        <x:f>'需求计算'!J16*'参数'!J69</x:f>
        <x:v>4.96151647186345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25" customHeight="1">
      <x:c r="B30" s="1"/>
      <x:c r="C30" s="1" t="str">
        <x:v>其他AI先进工艺量</x:v>
      </x:c>
      <x:c r="D30" s="1" t="str">
        <x:v>百万颗/年</x:v>
      </x:c>
      <x:c r="E30" s="31" t="n">
        <x:f>'需求计算'!E14*'参数'!E70</x:f>
        <x:v>0.44999999999999996</x:v>
      </x:c>
      <x:c r="F30" s="31" t="n">
        <x:f>'需求计算'!F14*'参数'!F70</x:f>
        <x:v>0.6</x:v>
      </x:c>
      <x:c r="G30" s="31" t="n">
        <x:f>'需求计算'!G14*'参数'!G70</x:f>
        <x:v>0.7968750000000001</x:v>
      </x:c>
      <x:c r="H30" s="31" t="n">
        <x:f>'需求计算'!H14*'参数'!H70</x:f>
        <x:v>1.0546875</x:v>
      </x:c>
      <x:c r="I30" s="31" t="n">
        <x:f>'需求计算'!I14*'参数'!I70</x:f>
        <x:v>1.3916015625</x:v>
      </x:c>
      <x:c r="J30" s="31" t="n">
        <x:f>'需求计算'!J14*'参数'!J70</x:f>
        <x:v>1.8310546875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28" customHeight="1">
      <x:c r="B32" s="1"/>
      <x:c r="C32" s="14" t="str">
        <x:v>晶圆分项</x:v>
      </x:c>
      <x:c r="D32" s="14"/>
      <x:c r="E32" s="14"/>
      <x:c r="F32" s="14"/>
      <x:c r="G32" s="14"/>
      <x:c r="H32" s="14"/>
      <x:c r="I32" s="14"/>
      <x:c r="J32" s="14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  <x:row r="33" ht="25" customHeight="1">
      <x:c r="B33" s="1"/>
      <x:c r="C33" s="1" t="str">
        <x:v>传统CPU先进晶圆需求</x:v>
      </x:c>
      <x:c r="D33" s="1" t="str">
        <x:v>千片/月</x:v>
      </x:c>
      <x:c r="E33" s="15" t="n">
        <x:f>E27*1000/(12*'参数'!E71)</x:f>
        <x:v>8.604166666666666</x:v>
      </x:c>
      <x:c r="F33" s="15" t="n">
        <x:f>F27*1000/(12*'参数'!F71)</x:f>
        <x:v>11.64871794871795</x:v>
      </x:c>
      <x:c r="G33" s="15" t="n">
        <x:f>G27*1000/(12*'参数'!G71)</x:f>
        <x:v>15.063631578947371</x:v>
      </x:c>
      <x:c r="H33" s="15" t="n">
        <x:f>H27*1000/(12*'参数'!H71)</x:f>
        <x:v>18.564908108108114</x:v>
      </x:c>
      <x:c r="I33" s="15" t="n">
        <x:f>I27*1000/(12*'参数'!I71)</x:f>
        <x:v>22.324302000000007</x:v>
      </x:c>
      <x:c r="J33" s="15" t="n">
        <x:f>J27*1000/(12*'参数'!J71)</x:f>
        <x:v>26.53402752000001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</x:row>
    <x:row r="34" ht="25" customHeight="1">
      <x:c r="B34" s="1"/>
      <x:c r="C34" s="1" t="str">
        <x:v>机头CPU先进晶圆需求</x:v>
      </x:c>
      <x:c r="D34" s="1" t="str">
        <x:v>千片/月</x:v>
      </x:c>
      <x:c r="E34" s="15" t="n">
        <x:f>E28*1000/(12*'参数'!E72)</x:f>
        <x:v>3.5121527777777777</x:v>
      </x:c>
      <x:c r="F34" s="15" t="n">
        <x:f>F28*1000/(12*'参数'!F72)</x:f>
        <x:v>6.281431985294117</x:v>
      </x:c>
      <x:c r="G34" s="15" t="n">
        <x:f>G28*1000/(12*'参数'!G72)</x:f>
        <x:v>10.090375</x:v>
      </x:c>
      <x:c r="H34" s="15" t="n">
        <x:f>H28*1000/(12*'参数'!H72)</x:f>
        <x:v>12.971291666666666</x:v>
      </x:c>
      <x:c r="I34" s="15" t="n">
        <x:f>I28*1000/(12*'参数'!I72)</x:f>
        <x:v>17.774272727272724</x:v>
      </x:c>
      <x:c r="J34" s="15" t="n">
        <x:f>J28*1000/(12*'参数'!J72)</x:f>
        <x:v>23.88458333333333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</x:row>
    <x:row r="35" ht="25" customHeight="1">
      <x:c r="B35" s="1"/>
      <x:c r="C35" s="1" t="str">
        <x:v>执行池先进晶圆需求</x:v>
      </x:c>
      <x:c r="D35" s="1" t="str">
        <x:v>千片/月</x:v>
      </x:c>
      <x:c r="E35" s="15" t="n">
        <x:f>E29*1000/(12*'参数'!E73)</x:f>
        <x:v>0.05647284715695489</x:v>
      </x:c>
      <x:c r="F35" s="15" t="n">
        <x:f>F29*1000/(12*'参数'!F73)</x:f>
        <x:v>0.5510861911221698</x:v>
      </x:c>
      <x:c r="G35" s="15" t="n">
        <x:f>G29*1000/(12*'参数'!G73)</x:f>
        <x:v>1.3204892969779367</x:v>
      </x:c>
      <x:c r="H35" s="15" t="n">
        <x:f>H29*1000/(12*'参数'!H73)</x:f>
        <x:v>3.0041018171480887</x:v>
      </x:c>
      <x:c r="I35" s="15" t="n">
        <x:f>I29*1000/(12*'参数'!I73)</x:f>
        <x:v>5.356532015024144</x:v>
      </x:c>
      <x:c r="J35" s="15" t="n">
        <x:f>J29*1000/(12*'参数'!J73)</x:f>
        <x:v>9.187993466413797</x:v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</x:row>
    <x:row r="36" ht="25" customHeight="1">
      <x:c r="B36" s="1"/>
      <x:c r="C36" s="1" t="str">
        <x:v>其他AI先进晶圆需求</x:v>
      </x:c>
      <x:c r="D36" s="1" t="str">
        <x:v>千片/月</x:v>
      </x:c>
      <x:c r="E36" s="15" t="n">
        <x:f>E30*1000/(12*'参数'!E74)</x:f>
        <x:v>0.49999999999999994</x:v>
      </x:c>
      <x:c r="F36" s="15" t="n">
        <x:f>F30*1000/(12*'参数'!F74)</x:f>
        <x:v>0.684931506849315</x:v>
      </x:c>
      <x:c r="G36" s="15" t="n">
        <x:f>G30*1000/(12*'参数'!G74)</x:f>
        <x:v>0.935299295774648</x:v>
      </x:c>
      <x:c r="H36" s="15" t="n">
        <x:f>H30*1000/(12*'参数'!H74)</x:f>
        <x:v>1.2737771739130435</x:v>
      </x:c>
      <x:c r="I36" s="15" t="n">
        <x:f>I30*1000/(12*'参数'!I74)</x:f>
        <x:v>1.7308477145522387</x:v>
      </x:c>
      <x:c r="J36" s="15" t="n">
        <x:f>J30*1000/(12*'参数'!J74)</x:f>
        <x:v>2.3475060096153846</x:v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</x:row>
    <x:row r="37" ht="25" customHeight="1"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</x:row>
    <x:row r="38" ht="25" customHeight="1"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</x:row>
    <x:row r="39" ht="25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</x:row>
    <x:row r="40" ht="25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5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5" customHeight="1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</x:sheetData>
  <x:mergeCells>
    <x:mergeCell ref="C3:J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4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服务器CPU芯片市场空间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芯片销售口径，十亿美元/年。核心数、产品组合溢价和同规格价格指数分别进入均价。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3" customHeight="1">
      <x:c r="B6" s="1"/>
      <x:c r="C6" s="11" t="str">
        <x:v>指标</x:v>
      </x:c>
      <x:c r="D6" s="11" t="str">
        <x:v>单位</x:v>
      </x:c>
      <x:c r="E6" s="10" t="n">
        <x:v>2025</x:v>
      </x:c>
      <x:c r="F6" s="10" t="n">
        <x:v>2026</x:v>
      </x:c>
      <x:c r="G6" s="10" t="n">
        <x:v>2027</x:v>
      </x:c>
      <x:c r="H6" s="10" t="n">
        <x:v>2028</x:v>
      </x:c>
      <x:c r="I6" s="10" t="n">
        <x:v>2029</x:v>
      </x:c>
      <x:c r="J6" s="10" t="n">
        <x:v>2030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8" customHeight="1">
      <x:c r="B7" s="1"/>
      <x:c r="C7" s="14" t="str">
        <x:v>分项平均售价</x:v>
      </x:c>
      <x:c r="D7" s="14"/>
      <x:c r="E7" s="14"/>
      <x:c r="F7" s="14"/>
      <x:c r="G7" s="14"/>
      <x:c r="H7" s="14"/>
      <x:c r="I7" s="14"/>
      <x:c r="J7" s="14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 t="str">
        <x:v>传统CPU平均售价</x:v>
      </x:c>
      <x:c r="D8" s="1" t="str">
        <x:v>美元/颗</x:v>
      </x:c>
      <x:c r="E8" s="15" t="n">
        <x:f>'参数'!E77*('参数'!E58/'参数'!E58)^'参数'!E81*(1+'参数'!E82)*'参数'!E86*'参数'!E87</x:f>
        <x:v>1125</x:v>
      </x:c>
      <x:c r="F8" s="15" t="n">
        <x:f>'参数'!E77*('参数'!F58/'参数'!E58)^'参数'!E81*(1+'参数'!F82)*'参数'!F86*'参数'!F87</x:f>
        <x:v>1380.3016561410911</x:v>
      </x:c>
      <x:c r="G8" s="15" t="n">
        <x:f>'参数'!E77*('参数'!G58/'参数'!E58)^'参数'!E81*(1+'参数'!G82)*'参数'!G86*'参数'!G87</x:f>
        <x:v>1579.9795755409307</x:v>
      </x:c>
      <x:c r="H8" s="15" t="n">
        <x:f>'参数'!E77*('参数'!H58/'参数'!E58)^'参数'!E81*(1+'参数'!H82)*'参数'!H86*'参数'!H87</x:f>
        <x:v>1844.4324097684155</x:v>
      </x:c>
      <x:c r="I8" s="15" t="n">
        <x:f>'参数'!E77*('参数'!I58/'参数'!E58)^'参数'!E81*(1+'参数'!I82)*'参数'!I86*'参数'!I87</x:f>
        <x:v>2084.866961739185</x:v>
      </x:c>
      <x:c r="J8" s="15" t="n">
        <x:f>'参数'!E77*('参数'!J58/'参数'!E58)^'参数'!E81*(1+'参数'!J82)*'参数'!J86*'参数'!J87</x:f>
        <x:v>2338.53293082058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25" customHeight="1">
      <x:c r="B9" s="1"/>
      <x:c r="C9" s="1" t="str">
        <x:v>机头CPU平均售价</x:v>
      </x:c>
      <x:c r="D9" s="1" t="str">
        <x:v>美元/颗</x:v>
      </x:c>
      <x:c r="E9" s="15" t="n">
        <x:f>'参数'!E78*('参数'!E59/'参数'!E59)^'参数'!E81*(1+'参数'!E83)*'参数'!E86*'参数'!E87</x:f>
        <x:v>1400</x:v>
      </x:c>
      <x:c r="F9" s="15" t="n">
        <x:f>'参数'!E78*('参数'!F59/'参数'!E59)^'参数'!E81*(1+'参数'!F83)*'参数'!F86*'参数'!F87</x:f>
        <x:v>1799.9589233939487</x:v>
      </x:c>
      <x:c r="G9" s="15" t="n">
        <x:f>'参数'!E78*('参数'!G59/'参数'!E59)^'参数'!E81*(1+'参数'!G83)*'参数'!G86*'参数'!G87</x:f>
        <x:v>2148.1499746634763</x:v>
      </x:c>
      <x:c r="H9" s="15" t="n">
        <x:f>'参数'!E78*('参数'!H59/'参数'!E59)^'参数'!E81*(1+'参数'!H83)*'参数'!H86*'参数'!H87</x:f>
        <x:v>2438.929214734783</x:v>
      </x:c>
      <x:c r="I9" s="15" t="n">
        <x:f>'参数'!E78*('参数'!I59/'参数'!E59)^'参数'!E81*(1+'参数'!I83)*'参数'!I86*'参数'!I87</x:f>
        <x:v>2866.5499585278335</x:v>
      </x:c>
      <x:c r="J9" s="15" t="n">
        <x:f>'参数'!E78*('参数'!J59/'参数'!E59)^'参数'!E81*(1+'参数'!J83)*'参数'!J86*'参数'!J87</x:f>
        <x:v>3330.1563526857612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25" customHeight="1">
      <x:c r="B10" s="1"/>
      <x:c r="C10" s="1" t="str">
        <x:v>独立执行CPU平均售价</x:v>
      </x:c>
      <x:c r="D10" s="1" t="str">
        <x:v>美元/颗</x:v>
      </x:c>
      <x:c r="E10" s="15" t="n">
        <x:f>'参数'!E79*('参数'!E56/'参数'!E56)^'参数'!E81*(1+'参数'!E84)*'参数'!E86*'参数'!E87</x:f>
        <x:v>1500</x:v>
      </x:c>
      <x:c r="F10" s="15" t="n">
        <x:f>'参数'!E79*('参数'!F56/'参数'!E56)^'参数'!E81*(1+'参数'!F84)*'参数'!F86*'参数'!F87</x:f>
        <x:v>1814.4000000000003</x:v>
      </x:c>
      <x:c r="G10" s="15" t="n">
        <x:f>'参数'!E79*('参数'!G56/'参数'!E56)^'参数'!E81*(1+'参数'!G84)*'参数'!G86*'参数'!G87</x:f>
        <x:v>2234.9613710546637</x:v>
      </x:c>
      <x:c r="H10" s="15" t="n">
        <x:f>'参数'!E79*('参数'!H56/'参数'!E56)^'参数'!E81*(1+'参数'!H84)*'参数'!H86*'参数'!H87</x:f>
        <x:v>2604.572391194746</x:v>
      </x:c>
      <x:c r="I10" s="15" t="n">
        <x:f>'参数'!E79*('参数'!I56/'参数'!E56)^'参数'!E81*(1+'参数'!I84)*'参数'!I86*'参数'!I87</x:f>
        <x:v>2959.8472385094337</x:v>
      </x:c>
      <x:c r="J10" s="15" t="n">
        <x:f>'参数'!E79*('参数'!J56/'参数'!E56)^'参数'!E81*(1+'参数'!J84)*'参数'!J86*'参数'!J87</x:f>
        <x:v>3350.556229385305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25" customHeight="1">
      <x:c r="B11" s="1"/>
      <x:c r="C11" s="1" t="str">
        <x:v>其他AI CPU平均售价</x:v>
      </x:c>
      <x:c r="D11" s="1" t="str">
        <x:v>美元/颗</x:v>
      </x:c>
      <x:c r="E11" s="15" t="n">
        <x:f>'参数'!E80*('参数'!E58/'参数'!E58)^'参数'!E81*(1+'参数'!E85)*'参数'!E86*'参数'!E87</x:f>
        <x:v>1200</x:v>
      </x:c>
      <x:c r="F11" s="15" t="n">
        <x:f>'参数'!E80*('参数'!F58/'参数'!E58)^'参数'!E81*(1+'参数'!F85)*'参数'!F86*'参数'!F87</x:f>
        <x:v>1472.3217665504974</x:v>
      </x:c>
      <x:c r="G11" s="15" t="n">
        <x:f>'参数'!E80*('参数'!G58/'参数'!E58)^'参数'!E81*(1+'参数'!G85)*'参数'!G86*'参数'!G87</x:f>
        <x:v>1685.3115472436596</x:v>
      </x:c>
      <x:c r="H11" s="15" t="n">
        <x:f>'参数'!E80*('参数'!H58/'参数'!E58)^'参数'!E81*(1+'参数'!H85)*'参数'!H86*'参数'!H87</x:f>
        <x:v>1967.3945704196433</x:v>
      </x:c>
      <x:c r="I11" s="15" t="n">
        <x:f>'参数'!E80*('参数'!I58/'参数'!E58)^'参数'!E81*(1+'参数'!I85)*'参数'!I86*'参数'!I87</x:f>
        <x:v>2223.8580925217975</x:v>
      </x:c>
      <x:c r="J11" s="15" t="n">
        <x:f>'参数'!E80*('参数'!J58/'参数'!E58)^'参数'!E81*(1+'参数'!J85)*'参数'!J86*'参数'!J87</x:f>
        <x:v>2494.435126208619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25" customHeight="1">
      <x:c r="B12" s="1"/>
      <x:c r="C12" s="1" t="str">
        <x:v>整体需求加权平均售价</x:v>
      </x:c>
      <x:c r="D12" s="1" t="str">
        <x:v>美元/颗</x:v>
      </x:c>
      <x:c r="E12" s="15" t="n">
        <x:f>E19*1000/'需求计算'!E15</x:f>
        <x:v>1167.2722231702069</x:v>
      </x:c>
      <x:c r="F12" s="15" t="n">
        <x:f>F19*1000/'需求计算'!F15</x:f>
        <x:v>1472.317817076559</x:v>
      </x:c>
      <x:c r="G12" s="15" t="n">
        <x:f>G19*1000/'需求计算'!G15</x:f>
        <x:v>1741.8272291044539</x:v>
      </x:c>
      <x:c r="H12" s="15" t="n">
        <x:f>H19*1000/'需求计算'!H15</x:f>
        <x:v>2042.9401610516632</x:v>
      </x:c>
      <x:c r="I12" s="15" t="n">
        <x:f>I19*1000/'需求计算'!I15</x:f>
        <x:v>2376.555767604141</x:v>
      </x:c>
      <x:c r="J12" s="15" t="n">
        <x:f>J19*1000/'需求计算'!J15</x:f>
        <x:v>2743.6770772252357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25" customHeight="1"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28" customHeight="1">
      <x:c r="B14" s="1"/>
      <x:c r="C14" s="14" t="str">
        <x:v>分项潜在需求收入</x:v>
      </x:c>
      <x:c r="D14" s="14"/>
      <x:c r="E14" s="14"/>
      <x:c r="F14" s="14"/>
      <x:c r="G14" s="14"/>
      <x:c r="H14" s="14"/>
      <x:c r="I14" s="14"/>
      <x:c r="J14" s="14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25" customHeight="1">
      <x:c r="B15" s="1"/>
      <x:c r="C15" s="1" t="str">
        <x:v>传统CPU潜在需求收入</x:v>
      </x:c>
      <x:c r="D15" s="1" t="str">
        <x:v>十亿美元/年</x:v>
      </x:c>
      <x:c r="E15" s="15" t="n">
        <x:f>'需求计算'!E8*E8/1000</x:f>
        <x:v>23.23125</x:v>
      </x:c>
      <x:c r="F15" s="15" t="n">
        <x:f>'需求计算'!F8*F8/1000</x:f>
        <x:v>31.35355211924489</x:v>
      </x:c>
      <x:c r="G15" s="15" t="n">
        <x:f>'需求计算'!G8*G8/1000</x:f>
        <x:v>38.760374943085225</x:v>
      </x:c>
      <x:c r="H15" s="15" t="n">
        <x:f>'需求计算'!H8*H8/1000</x:f>
        <x:v>47.51038400106676</x:v>
      </x:c>
      <x:c r="I15" s="15" t="n">
        <x:f>'需求计算'!I8*I8/1000</x:f>
        <x:v>55.85183962042563</x:v>
      </x:c>
      <x:c r="J15" s="15" t="n">
        <x:f>'需求计算'!J8*J8/1000</x:f>
        <x:v>65.15323199996052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5" customHeight="1">
      <x:c r="B16" s="1"/>
      <x:c r="C16" s="1" t="str">
        <x:v>机头CPU潜在需求收入</x:v>
      </x:c>
      <x:c r="D16" s="1" t="str">
        <x:v>十亿美元/年</x:v>
      </x:c>
      <x:c r="E16" s="15" t="n">
        <x:f>'需求计算'!E9*E9/1000</x:f>
        <x:v>4.998</x:v>
      </x:c>
      <x:c r="F16" s="15" t="n">
        <x:f>'需求计算'!F9*F9/1000</x:f>
        <x:v>10.604547995121619</x:v>
      </x:c>
      <x:c r="G16" s="15" t="n">
        <x:f>'需求计算'!G9*G9/1000</x:f>
        <x:v>18.704371459389822</x:v>
      </x:c>
      <x:c r="H16" s="15" t="n">
        <x:f>'需求计算'!H9*H9/1000</x:f>
        <x:v>25.030730530823075</x:v>
      </x:c>
      <x:c r="I16" s="15" t="n">
        <x:f>'需求计算'!I9*I9/1000</x:f>
        <x:v>36.15866117687009</x:v>
      </x:c>
      <x:c r="J16" s="15" t="n">
        <x:f>'需求计算'!J9*J9/1000</x:f>
        <x:v>50.2354085802647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5" customHeight="1">
      <x:c r="B17" s="1"/>
      <x:c r="C17" s="1" t="str">
        <x:v>独立执行CPU潜在需求收入</x:v>
      </x:c>
      <x:c r="D17" s="1" t="str">
        <x:v>十亿美元/年</x:v>
      </x:c>
      <x:c r="E17" s="15" t="n">
        <x:f>'需求计算'!E16*E10/1000</x:f>
        <x:v>0.07906198601973684</x:v>
      </x:c>
      <x:c r="F17" s="15" t="n">
        <x:f>'需求计算'!F16*F10/1000</x:f>
        <x:v>0.8477334917763161</x:v>
      </x:c>
      <x:c r="G17" s="15" t="n">
        <x:f>'需求计算'!G16*G10/1000</x:f>
        <x:v>2.2605262235516057</x:v>
      </x:c>
      <x:c r="H17" s="15" t="n">
        <x:f>'需求计算'!H16*H10/1000</x:f>
        <x:v>5.379275449131293</x:v>
      </x:c>
      <x:c r="I17" s="15" t="n">
        <x:f>'需求计算'!I16*I10/1000</x:f>
        <x:v>9.706846832238725</x:v>
      </x:c>
      <x:c r="J17" s="15" t="n">
        <x:f>'需求计算'!J16*J10/1000</x:f>
        <x:v>16.62383992199988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25" customHeight="1">
      <x:c r="B18" s="1"/>
      <x:c r="C18" s="1" t="str">
        <x:v>其他AI CPU潜在需求收入</x:v>
      </x:c>
      <x:c r="D18" s="1" t="str">
        <x:v>十亿美元/年</x:v>
      </x:c>
      <x:c r="E18" s="15" t="n">
        <x:f>'需求计算'!E14*E11/1000</x:f>
        <x:v>0.9</x:v>
      </x:c>
      <x:c r="F18" s="15" t="n">
        <x:f>'需求计算'!F14*F11/1000</x:f>
        <x:v>1.3803016561410915</x:v>
      </x:c>
      <x:c r="G18" s="15" t="n">
        <x:f>'需求计算'!G14*G11/1000</x:f>
        <x:v>1.9749744694261635</x:v>
      </x:c>
      <x:c r="H18" s="15" t="n">
        <x:f>'需求计算'!H14*H11/1000</x:f>
        <x:v>2.8819256402631495</x:v>
      </x:c>
      <x:c r="I18" s="15" t="n">
        <x:f>'需求计算'!I14*I11/1000</x:f>
        <x:v>4.072005784646846</x:v>
      </x:c>
      <x:c r="J18" s="15" t="n">
        <x:f>'需求计算'!J14*J11/1000</x:f>
        <x:v>5.709308913136182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25" customHeight="1">
      <x:c r="B19" s="1"/>
      <x:c r="C19" s="33" t="str">
        <x:v>芯片潜在需求收入</x:v>
      </x:c>
      <x:c r="D19" s="33" t="str">
        <x:v>十亿美元/年</x:v>
      </x:c>
      <x:c r="E19" s="36" t="n">
        <x:f>SUM(E15,E16,E17,E18)</x:f>
        <x:v>29.208311986019737</x:v>
      </x:c>
      <x:c r="F19" s="36" t="n">
        <x:f>SUM(F15,F16,F17,F18)</x:f>
        <x:v>44.18613526228392</x:v>
      </x:c>
      <x:c r="G19" s="36" t="n">
        <x:f>SUM(G15,G16,G17,G18)</x:f>
        <x:v>61.700247095452816</x:v>
      </x:c>
      <x:c r="H19" s="36" t="n">
        <x:f>SUM(H15,H16,H17,H18)</x:f>
        <x:v>80.80231562128428</x:v>
      </x:c>
      <x:c r="I19" s="36" t="n">
        <x:f>SUM(I15,I16,I17,I18)</x:f>
        <x:v>105.78935341418129</x:v>
      </x:c>
      <x:c r="J19" s="36" t="n">
        <x:f>SUM(J15,J16,J17,J18)</x:f>
        <x:v>137.7217894153613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25" customHeight="1">
      <x:c r="B20" s="1"/>
      <x:c r="C20" s="1" t="str">
        <x:v>按供给比例可交付收入</x:v>
      </x:c>
      <x:c r="D20" s="1" t="str">
        <x:v>十亿美元/年</x:v>
      </x:c>
      <x:c r="E20" s="15" t="n">
        <x:f>MIN(1,'供给晶圆'!E22/'需求计算'!E15)*E19</x:f>
        <x:v>29.181805579255172</x:v>
      </x:c>
      <x:c r="F20" s="15" t="n">
        <x:f>MIN(1,'供给晶圆'!F22/'需求计算'!F15)*F19</x:f>
        <x:v>39.7525810610671</x:v>
      </x:c>
      <x:c r="G20" s="15" t="n">
        <x:f>MIN(1,'供给晶圆'!G22/'需求计算'!G15)*G19</x:f>
        <x:v>52.672855408118686</x:v>
      </x:c>
      <x:c r="H20" s="15" t="n">
        <x:f>MIN(1,'供给晶圆'!H22/'需求计算'!H15)*H19</x:f>
        <x:v>75.3697827736468</x:v>
      </x:c>
      <x:c r="I20" s="15" t="n">
        <x:f>MIN(1,'供给晶圆'!I22/'需求计算'!I15)*I19</x:f>
        <x:v>101.70624408275661</x:v>
      </x:c>
      <x:c r="J20" s="15" t="n">
        <x:f>MIN(1,'供给晶圆'!J22/'需求计算'!J15)*J19</x:f>
        <x:v>129.15918226486002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25" customHeight="1">
      <x:c r="B21" s="1"/>
      <x:c r="C21" s="1" t="str">
        <x:v>未满足的潜在需求价值</x:v>
      </x:c>
      <x:c r="D21" s="1" t="str">
        <x:v>十亿美元/年</x:v>
      </x:c>
      <x:c r="E21" s="15" t="n">
        <x:f>E19-E20</x:f>
        <x:v>0.026506406764564616</x:v>
      </x:c>
      <x:c r="F21" s="15" t="n">
        <x:f>F19-F20</x:f>
        <x:v>4.433554201216822</x:v>
      </x:c>
      <x:c r="G21" s="15" t="n">
        <x:f>G19-G20</x:f>
        <x:v>9.02739168733413</x:v>
      </x:c>
      <x:c r="H21" s="15" t="n">
        <x:f>H19-H20</x:f>
        <x:v>5.432532847637475</x:v>
      </x:c>
      <x:c r="I21" s="15" t="n">
        <x:f>I19-I20</x:f>
        <x:v>4.08310933142468</x:v>
      </x:c>
      <x:c r="J21" s="15" t="n">
        <x:f>J19-J20</x:f>
        <x:v>8.562607150501265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25" customHeight="1"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25" customHeight="1"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25" customHeight="1"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5" customHeight="1"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5" customHeight="1"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25" customHeight="1"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</x:sheetData>
  <x:mergeCells>
    <x:mergeCell ref="C3:J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32" hidden="0" customWidth="1"/>
    <x:col min="4" max="4" width="17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网页与Excel发布基准核对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每个指标逐年比较。修改参数后差异会出现；重置参数后应恢复一致。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4" customHeight="1">
      <x:c r="B6" s="1"/>
      <x:c r="C6" s="8" t="str">
        <x:v>指标</x:v>
      </x:c>
      <x:c r="D6" s="8" t="str">
        <x:v>年份</x:v>
      </x:c>
      <x:c r="E6" s="8" t="str">
        <x:v>网页发布值</x:v>
      </x:c>
      <x:c r="F6" s="8" t="str">
        <x:v>Excel公式值</x:v>
      </x:c>
      <x:c r="G6" s="8" t="str">
        <x:v>差值</x:v>
      </x:c>
      <x:c r="H6" s="8" t="str">
        <x:v>容差</x:v>
      </x:c>
      <x:c r="I6" s="8" t="str">
        <x:v>核对</x:v>
      </x:c>
      <x:c r="J6" s="8" t="str">
        <x:v>单位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5" customHeight="1">
      <x:c r="B7" s="1"/>
      <x:c r="C7" s="1" t="str">
        <x:v>传统CPU需求</x:v>
      </x:c>
      <x:c r="D7" s="1" t="n">
        <x:v>2025</x:v>
      </x:c>
      <x:c r="E7" s="31" t="n">
        <x:v>20.65</x:v>
      </x:c>
      <x:c r="F7" s="31" t="n">
        <x:f>'需求计算'!E8</x:f>
        <x:v>20.65</x:v>
      </x:c>
      <x:c r="G7" s="43" t="n">
        <x:f>F7-E7</x:f>
        <x:v>0</x:v>
      </x:c>
      <x:c r="H7" s="43" t="n">
        <x:v>1e-7</x:v>
      </x:c>
      <x:c r="I7" s="1" t="str">
        <x:f>IF(ABS(G7)&lt;=H7,"一致","差异")</x:f>
        <x:v>一致</x:v>
      </x:c>
      <x:c r="J7" s="1" t="str">
        <x:v>百万颗/年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5" customHeight="1">
      <x:c r="B8" s="1"/>
      <x:c r="C8" s="1" t="str">
        <x:v>传统CPU需求</x:v>
      </x:c>
      <x:c r="D8" s="1" t="n">
        <x:v>2026</x:v>
      </x:c>
      <x:c r="E8" s="31" t="n">
        <x:v>22.715</x:v>
      </x:c>
      <x:c r="F8" s="31" t="n">
        <x:f>'需求计算'!F8</x:f>
        <x:v>22.715</x:v>
      </x:c>
      <x:c r="G8" s="43" t="n">
        <x:f>F8-E8</x:f>
        <x:v>0</x:v>
      </x:c>
      <x:c r="H8" s="43" t="n">
        <x:v>1e-7</x:v>
      </x:c>
      <x:c r="I8" s="1" t="str">
        <x:f>IF(ABS(G8)&lt;=H8,"一致","差异")</x:f>
        <x:v>一致</x:v>
      </x:c>
      <x:c r="J8" s="1" t="str">
        <x:v>百万颗/年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25" customHeight="1">
      <x:c r="B9" s="1"/>
      <x:c r="C9" s="1" t="str">
        <x:v>传统CPU需求</x:v>
      </x:c>
      <x:c r="D9" s="1" t="n">
        <x:v>2027</x:v>
      </x:c>
      <x:c r="E9" s="31" t="n">
        <x:v>24.532200000000003</x:v>
      </x:c>
      <x:c r="F9" s="31" t="n">
        <x:f>'需求计算'!G8</x:f>
        <x:v>24.532200000000003</x:v>
      </x:c>
      <x:c r="G9" s="43" t="n">
        <x:f>F9-E9</x:f>
        <x:v>0</x:v>
      </x:c>
      <x:c r="H9" s="43" t="n">
        <x:v>1e-7</x:v>
      </x:c>
      <x:c r="I9" s="1" t="str">
        <x:f>IF(ABS(G9)&lt;=H9,"一致","差异")</x:f>
        <x:v>一致</x:v>
      </x:c>
      <x:c r="J9" s="1" t="str">
        <x:v>百万颗/年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25" customHeight="1">
      <x:c r="B10" s="1"/>
      <x:c r="C10" s="1" t="str">
        <x:v>传统CPU需求</x:v>
      </x:c>
      <x:c r="D10" s="1" t="n">
        <x:v>2028</x:v>
      </x:c>
      <x:c r="E10" s="31" t="n">
        <x:v>25.758810000000004</x:v>
      </x:c>
      <x:c r="F10" s="31" t="n">
        <x:f>'需求计算'!H8</x:f>
        <x:v>25.758810000000004</x:v>
      </x:c>
      <x:c r="G10" s="43" t="n">
        <x:f>F10-E10</x:f>
        <x:v>0</x:v>
      </x:c>
      <x:c r="H10" s="43" t="n">
        <x:v>1e-7</x:v>
      </x:c>
      <x:c r="I10" s="1" t="str">
        <x:f>IF(ABS(G10)&lt;=H10,"一致","差异")</x:f>
        <x:v>一致</x:v>
      </x:c>
      <x:c r="J10" s="1" t="str">
        <x:v>百万颗/年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25" customHeight="1">
      <x:c r="B11" s="1"/>
      <x:c r="C11" s="1" t="str">
        <x:v>传统CPU需求</x:v>
      </x:c>
      <x:c r="D11" s="1" t="n">
        <x:v>2029</x:v>
      </x:c>
      <x:c r="E11" s="31" t="n">
        <x:v>26.789162400000006</x:v>
      </x:c>
      <x:c r="F11" s="31" t="n">
        <x:f>'需求计算'!I8</x:f>
        <x:v>26.789162400000006</x:v>
      </x:c>
      <x:c r="G11" s="43" t="n">
        <x:f>F11-E11</x:f>
        <x:v>0</x:v>
      </x:c>
      <x:c r="H11" s="43" t="n">
        <x:v>1e-7</x:v>
      </x:c>
      <x:c r="I11" s="1" t="str">
        <x:f>IF(ABS(G11)&lt;=H11,"一致","差异")</x:f>
        <x:v>一致</x:v>
      </x:c>
      <x:c r="J11" s="1" t="str">
        <x:v>百万颗/年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25" customHeight="1">
      <x:c r="B12" s="1"/>
      <x:c r="C12" s="1" t="str">
        <x:v>传统CPU需求</x:v>
      </x:c>
      <x:c r="D12" s="1" t="n">
        <x:v>2030</x:v>
      </x:c>
      <x:c r="E12" s="31" t="n">
        <x:v>27.86072889600001</x:v>
      </x:c>
      <x:c r="F12" s="31" t="n">
        <x:f>'需求计算'!J8</x:f>
        <x:v>27.86072889600001</x:v>
      </x:c>
      <x:c r="G12" s="43" t="n">
        <x:f>F12-E12</x:f>
        <x:v>0</x:v>
      </x:c>
      <x:c r="H12" s="43" t="n">
        <x:v>1e-7</x:v>
      </x:c>
      <x:c r="I12" s="1" t="str">
        <x:f>IF(ABS(G12)&lt;=H12,"一致","差异")</x:f>
        <x:v>一致</x:v>
      </x:c>
      <x:c r="J12" s="1" t="str">
        <x:v>百万颗/年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25" customHeight="1">
      <x:c r="B13" s="1"/>
      <x:c r="C13" s="1" t="str">
        <x:v>机头CPU需求</x:v>
      </x:c>
      <x:c r="D13" s="1" t="n">
        <x:v>2025</x:v>
      </x:c>
      <x:c r="E13" s="31" t="n">
        <x:v>3.57</x:v>
      </x:c>
      <x:c r="F13" s="31" t="n">
        <x:f>'需求计算'!E9</x:f>
        <x:v>3.57</x:v>
      </x:c>
      <x:c r="G13" s="43" t="n">
        <x:f>F13-E13</x:f>
        <x:v>0</x:v>
      </x:c>
      <x:c r="H13" s="43" t="n">
        <x:v>1e-7</x:v>
      </x:c>
      <x:c r="I13" s="1" t="str">
        <x:f>IF(ABS(G13)&lt;=H13,"一致","差异")</x:f>
        <x:v>一致</x:v>
      </x:c>
      <x:c r="J13" s="1" t="str">
        <x:v>百万颗/年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25" customHeight="1">
      <x:c r="B14" s="1"/>
      <x:c r="C14" s="1" t="str">
        <x:v>机头CPU需求</x:v>
      </x:c>
      <x:c r="D14" s="1" t="n">
        <x:v>2026</x:v>
      </x:c>
      <x:c r="E14" s="31" t="n">
        <x:v>5.89155</x:v>
      </x:c>
      <x:c r="F14" s="31" t="n">
        <x:f>'需求计算'!F9</x:f>
        <x:v>5.89155</x:v>
      </x:c>
      <x:c r="G14" s="43" t="n">
        <x:f>F14-E14</x:f>
        <x:v>0</x:v>
      </x:c>
      <x:c r="H14" s="43" t="n">
        <x:v>1e-7</x:v>
      </x:c>
      <x:c r="I14" s="1" t="str">
        <x:f>IF(ABS(G14)&lt;=H14,"一致","差异")</x:f>
        <x:v>一致</x:v>
      </x:c>
      <x:c r="J14" s="1" t="str">
        <x:v>百万颗/年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25" customHeight="1">
      <x:c r="B15" s="1"/>
      <x:c r="C15" s="1" t="str">
        <x:v>机头CPU需求</x:v>
      </x:c>
      <x:c r="D15" s="1" t="n">
        <x:v>2027</x:v>
      </x:c>
      <x:c r="E15" s="31" t="n">
        <x:v>8.7072</x:v>
      </x:c>
      <x:c r="F15" s="31" t="n">
        <x:f>'需求计算'!G9</x:f>
        <x:v>8.7072</x:v>
      </x:c>
      <x:c r="G15" s="43" t="n">
        <x:f>F15-E15</x:f>
        <x:v>0</x:v>
      </x:c>
      <x:c r="H15" s="43" t="n">
        <x:v>1e-7</x:v>
      </x:c>
      <x:c r="I15" s="1" t="str">
        <x:f>IF(ABS(G15)&lt;=H15,"一致","差异")</x:f>
        <x:v>一致</x:v>
      </x:c>
      <x:c r="J15" s="1" t="str">
        <x:v>百万颗/年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25" customHeight="1">
      <x:c r="B16" s="1"/>
      <x:c r="C16" s="1" t="str">
        <x:v>机头CPU需求</x:v>
      </x:c>
      <x:c r="D16" s="1" t="n">
        <x:v>2028</x:v>
      </x:c>
      <x:c r="E16" s="31" t="n">
        <x:v>10.263</x:v>
      </x:c>
      <x:c r="F16" s="31" t="n">
        <x:f>'需求计算'!H9</x:f>
        <x:v>10.263</x:v>
      </x:c>
      <x:c r="G16" s="43" t="n">
        <x:f>F16-E16</x:f>
        <x:v>0</x:v>
      </x:c>
      <x:c r="H16" s="43" t="n">
        <x:v>1e-7</x:v>
      </x:c>
      <x:c r="I16" s="1" t="str">
        <x:f>IF(ABS(G16)&lt;=H16,"一致","差异")</x:f>
        <x:v>一致</x:v>
      </x:c>
      <x:c r="J16" s="1" t="str">
        <x:v>百万颗/年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25" customHeight="1">
      <x:c r="B17" s="1"/>
      <x:c r="C17" s="1" t="str">
        <x:v>机头CPU需求</x:v>
      </x:c>
      <x:c r="D17" s="1" t="n">
        <x:v>2029</x:v>
      </x:c>
      <x:c r="E17" s="31" t="n">
        <x:v>12.613999999999999</x:v>
      </x:c>
      <x:c r="F17" s="31" t="n">
        <x:f>'需求计算'!I9</x:f>
        <x:v>12.613999999999999</x:v>
      </x:c>
      <x:c r="G17" s="43" t="n">
        <x:f>F17-E17</x:f>
        <x:v>0</x:v>
      </x:c>
      <x:c r="H17" s="43" t="n">
        <x:v>1e-7</x:v>
      </x:c>
      <x:c r="I17" s="1" t="str">
        <x:f>IF(ABS(G17)&lt;=H17,"一致","差异")</x:f>
        <x:v>一致</x:v>
      </x:c>
      <x:c r="J17" s="1" t="str">
        <x:v>百万颗/年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25" customHeight="1">
      <x:c r="B18" s="1"/>
      <x:c r="C18" s="1" t="str">
        <x:v>机头CPU需求</x:v>
      </x:c>
      <x:c r="D18" s="1" t="n">
        <x:v>2030</x:v>
      </x:c>
      <x:c r="E18" s="31" t="n">
        <x:v>15.084999999999999</x:v>
      </x:c>
      <x:c r="F18" s="31" t="n">
        <x:f>'需求计算'!J9</x:f>
        <x:v>15.084999999999999</x:v>
      </x:c>
      <x:c r="G18" s="43" t="n">
        <x:f>F18-E18</x:f>
        <x:v>0</x:v>
      </x:c>
      <x:c r="H18" s="43" t="n">
        <x:v>1e-7</x:v>
      </x:c>
      <x:c r="I18" s="1" t="str">
        <x:f>IF(ABS(G18)&lt;=H18,"一致","差异")</x:f>
        <x:v>一致</x:v>
      </x:c>
      <x:c r="J18" s="1" t="str">
        <x:v>百万颗/年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25" customHeight="1">
      <x:c r="B19" s="1"/>
      <x:c r="C19" s="1" t="str">
        <x:v>个人智能体需求</x:v>
      </x:c>
      <x:c r="D19" s="1" t="n">
        <x:v>2025</x:v>
      </x:c>
      <x:c r="E19" s="31" t="n">
        <x:v>0.0024609375</x:v>
      </x:c>
      <x:c r="F19" s="31" t="n">
        <x:f>'需求计算'!E10</x:f>
        <x:v>0.0024609375</x:v>
      </x:c>
      <x:c r="G19" s="43" t="n">
        <x:f>F19-E19</x:f>
        <x:v>0</x:v>
      </x:c>
      <x:c r="H19" s="43" t="n">
        <x:v>1e-7</x:v>
      </x:c>
      <x:c r="I19" s="1" t="str">
        <x:f>IF(ABS(G19)&lt;=H19,"一致","差异")</x:f>
        <x:v>一致</x:v>
      </x:c>
      <x:c r="J19" s="1" t="str">
        <x:v>百万颗/年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25" customHeight="1">
      <x:c r="B20" s="1"/>
      <x:c r="C20" s="1" t="str">
        <x:v>个人智能体需求</x:v>
      </x:c>
      <x:c r="D20" s="1" t="n">
        <x:v>2026</x:v>
      </x:c>
      <x:c r="E20" s="31" t="n">
        <x:v>0.06829101562499999</x:v>
      </x:c>
      <x:c r="F20" s="31" t="n">
        <x:f>'需求计算'!F10</x:f>
        <x:v>0.06829101562499999</x:v>
      </x:c>
      <x:c r="G20" s="43" t="n">
        <x:f>F20-E20</x:f>
        <x:v>0</x:v>
      </x:c>
      <x:c r="H20" s="43" t="n">
        <x:v>1e-7</x:v>
      </x:c>
      <x:c r="I20" s="1" t="str">
        <x:f>IF(ABS(G20)&lt;=H20,"一致","差异")</x:f>
        <x:v>一致</x:v>
      </x:c>
      <x:c r="J20" s="1" t="str">
        <x:v>百万颗/年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25" customHeight="1">
      <x:c r="B21" s="1"/>
      <x:c r="C21" s="1" t="str">
        <x:v>个人智能体需求</x:v>
      </x:c>
      <x:c r="D21" s="1" t="n">
        <x:v>2027</x:v>
      </x:c>
      <x:c r="E21" s="31" t="n">
        <x:v>0.42291210937499996</x:v>
      </x:c>
      <x:c r="F21" s="31" t="n">
        <x:f>'需求计算'!G10</x:f>
        <x:v>0.42291210937499996</x:v>
      </x:c>
      <x:c r="G21" s="43" t="n">
        <x:f>F21-E21</x:f>
        <x:v>0</x:v>
      </x:c>
      <x:c r="H21" s="43" t="n">
        <x:v>1e-7</x:v>
      </x:c>
      <x:c r="I21" s="1" t="str">
        <x:f>IF(ABS(G21)&lt;=H21,"一致","差异")</x:f>
        <x:v>一致</x:v>
      </x:c>
      <x:c r="J21" s="1" t="str">
        <x:v>百万颗/年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25" customHeight="1">
      <x:c r="B22" s="1"/>
      <x:c r="C22" s="1" t="str">
        <x:v>个人智能体需求</x:v>
      </x:c>
      <x:c r="D22" s="1" t="n">
        <x:v>2028</x:v>
      </x:c>
      <x:c r="E22" s="31" t="n">
        <x:v>0.9053296874999999</x:v>
      </x:c>
      <x:c r="F22" s="31" t="n">
        <x:f>'需求计算'!H10</x:f>
        <x:v>0.9053296874999999</x:v>
      </x:c>
      <x:c r="G22" s="43" t="n">
        <x:f>F22-E22</x:f>
        <x:v>0</x:v>
      </x:c>
      <x:c r="H22" s="43" t="n">
        <x:v>1e-7</x:v>
      </x:c>
      <x:c r="I22" s="1" t="str">
        <x:f>IF(ABS(G22)&lt;=H22,"一致","差异")</x:f>
        <x:v>一致</x:v>
      </x:c>
      <x:c r="J22" s="1" t="str">
        <x:v>百万颗/年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25" customHeight="1">
      <x:c r="B23" s="1"/>
      <x:c r="C23" s="1" t="str">
        <x:v>个人智能体需求</x:v>
      </x:c>
      <x:c r="D23" s="1" t="n">
        <x:v>2029</x:v>
      </x:c>
      <x:c r="E23" s="31" t="n">
        <x:v>1.5729820312499996</x:v>
      </x:c>
      <x:c r="F23" s="31" t="n">
        <x:f>'需求计算'!I10</x:f>
        <x:v>1.5729820312499996</x:v>
      </x:c>
      <x:c r="G23" s="43" t="n">
        <x:f>F23-E23</x:f>
        <x:v>0</x:v>
      </x:c>
      <x:c r="H23" s="43" t="n">
        <x:v>1e-7</x:v>
      </x:c>
      <x:c r="I23" s="1" t="str">
        <x:f>IF(ABS(G23)&lt;=H23,"一致","差异")</x:f>
        <x:v>一致</x:v>
      </x:c>
      <x:c r="J23" s="1" t="str">
        <x:v>百万颗/年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25" customHeight="1">
      <x:c r="B24" s="1"/>
      <x:c r="C24" s="1" t="str">
        <x:v>个人智能体需求</x:v>
      </x:c>
      <x:c r="D24" s="1" t="n">
        <x:v>2030</x:v>
      </x:c>
      <x:c r="E24" s="31" t="n">
        <x:v>2.1190886718750006</x:v>
      </x:c>
      <x:c r="F24" s="31" t="n">
        <x:f>'需求计算'!J10</x:f>
        <x:v>2.1190886718750006</x:v>
      </x:c>
      <x:c r="G24" s="43" t="n">
        <x:f>F24-E24</x:f>
        <x:v>0</x:v>
      </x:c>
      <x:c r="H24" s="43" t="n">
        <x:v>1e-7</x:v>
      </x:c>
      <x:c r="I24" s="1" t="str">
        <x:f>IF(ABS(G24)&lt;=H24,"一致","差异")</x:f>
        <x:v>一致</x:v>
      </x:c>
      <x:c r="J24" s="1" t="str">
        <x:v>百万颗/年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5" customHeight="1">
      <x:c r="B25" s="1"/>
      <x:c r="C25" s="1" t="str">
        <x:v>企业智能体需求</x:v>
      </x:c>
      <x:c r="D25" s="1" t="n">
        <x:v>2025</x:v>
      </x:c>
      <x:c r="E25" s="31" t="n">
        <x:v>0.019622395833333334</x:v>
      </x:c>
      <x:c r="F25" s="31" t="n">
        <x:f>'需求计算'!E11</x:f>
        <x:v>0.019622395833333337</x:v>
      </x:c>
      <x:c r="G25" s="43" t="n">
        <x:f>F25-E25</x:f>
        <x:v>3.469446951953614e-18</x:v>
      </x:c>
      <x:c r="H25" s="43" t="n">
        <x:v>1e-7</x:v>
      </x:c>
      <x:c r="I25" s="1" t="str">
        <x:f>IF(ABS(G25)&lt;=H25,"一致","差异")</x:f>
        <x:v>一致</x:v>
      </x:c>
      <x:c r="J25" s="1" t="str">
        <x:v>百万颗/年</x:v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5" customHeight="1">
      <x:c r="B26" s="1"/>
      <x:c r="C26" s="1" t="str">
        <x:v>企业智能体需求</x:v>
      </x:c>
      <x:c r="D26" s="1" t="n">
        <x:v>2026</x:v>
      </x:c>
      <x:c r="E26" s="31" t="n">
        <x:v>0.25509114583333337</x:v>
      </x:c>
      <x:c r="F26" s="31" t="n">
        <x:f>'需求计算'!F11</x:f>
        <x:v>0.2550911458333334</x:v>
      </x:c>
      <x:c r="G26" s="43" t="n">
        <x:f>F26-E26</x:f>
        <x:v>5.551115123125783e-17</x:v>
      </x:c>
      <x:c r="H26" s="43" t="n">
        <x:v>1e-7</x:v>
      </x:c>
      <x:c r="I26" s="1" t="str">
        <x:f>IF(ABS(G26)&lt;=H26,"一致","差异")</x:f>
        <x:v>一致</x:v>
      </x:c>
      <x:c r="J26" s="1" t="str">
        <x:v>百万颗/年</x:v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25" customHeight="1">
      <x:c r="B27" s="1"/>
      <x:c r="C27" s="1" t="str">
        <x:v>企业智能体需求</x:v>
      </x:c>
      <x:c r="D27" s="1" t="n">
        <x:v>2027</x:v>
      </x:c>
      <x:c r="E27" s="31" t="n">
        <x:v>0.4033492476851852</x:v>
      </x:c>
      <x:c r="F27" s="31" t="n">
        <x:f>'需求计算'!G11</x:f>
        <x:v>0.40334924768518515</x:v>
      </x:c>
      <x:c r="G27" s="43" t="n">
        <x:f>F27-E27</x:f>
        <x:v>-5.551115123125783e-17</x:v>
      </x:c>
      <x:c r="H27" s="43" t="n">
        <x:v>1e-7</x:v>
      </x:c>
      <x:c r="I27" s="1" t="str">
        <x:f>IF(ABS(G27)&lt;=H27,"一致","差异")</x:f>
        <x:v>一致</x:v>
      </x:c>
      <x:c r="J27" s="1" t="str">
        <x:v>百万颗/年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 t="str">
        <x:v>企业智能体需求</x:v>
      </x:c>
      <x:c r="D28" s="1" t="n">
        <x:v>2028</x:v>
      </x:c>
      <x:c r="E28" s="31" t="n">
        <x:v>0.8289372106481483</x:v>
      </x:c>
      <x:c r="F28" s="31" t="n">
        <x:f>'需求计算'!H11</x:f>
        <x:v>0.8289372106481483</x:v>
      </x:c>
      <x:c r="G28" s="43" t="n">
        <x:f>F28-E28</x:f>
        <x:v>0</x:v>
      </x:c>
      <x:c r="H28" s="43" t="n">
        <x:v>1e-7</x:v>
      </x:c>
      <x:c r="I28" s="1" t="str">
        <x:f>IF(ABS(G28)&lt;=H28,"一致","差异")</x:f>
        <x:v>一致</x:v>
      </x:c>
      <x:c r="J28" s="1" t="str">
        <x:v>百万颗/年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 t="str">
        <x:v>企业智能体需求</x:v>
      </x:c>
      <x:c r="D29" s="1" t="n">
        <x:v>2029</x:v>
      </x:c>
      <x:c r="E29" s="31" t="n">
        <x:v>1.0242890624999998</x:v>
      </x:c>
      <x:c r="F29" s="31" t="n">
        <x:f>'需求计算'!I11</x:f>
        <x:v>1.0242890624999998</x:v>
      </x:c>
      <x:c r="G29" s="43" t="n">
        <x:f>F29-E29</x:f>
        <x:v>0</x:v>
      </x:c>
      <x:c r="H29" s="43" t="n">
        <x:v>1e-7</x:v>
      </x:c>
      <x:c r="I29" s="1" t="str">
        <x:f>IF(ABS(G29)&lt;=H29,"一致","差异")</x:f>
        <x:v>一致</x:v>
      </x:c>
      <x:c r="J29" s="1" t="str">
        <x:v>百万颗/年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25" customHeight="1">
      <x:c r="B30" s="1"/>
      <x:c r="C30" s="1" t="str">
        <x:v>企业智能体需求</x:v>
      </x:c>
      <x:c r="D30" s="1" t="n">
        <x:v>2030</x:v>
      </x:c>
      <x:c r="E30" s="31" t="n">
        <x:v>1.4062717013888892</x:v>
      </x:c>
      <x:c r="F30" s="31" t="n">
        <x:f>'需求计算'!J11</x:f>
        <x:v>1.4062717013888897</x:v>
      </x:c>
      <x:c r="G30" s="43" t="n">
        <x:f>F30-E30</x:f>
        <x:v>4.440892098500626e-16</x:v>
      </x:c>
      <x:c r="H30" s="43" t="n">
        <x:v>1e-7</x:v>
      </x:c>
      <x:c r="I30" s="1" t="str">
        <x:f>IF(ABS(G30)&lt;=H30,"一致","差异")</x:f>
        <x:v>一致</x:v>
      </x:c>
      <x:c r="J30" s="1" t="str">
        <x:v>百万颗/年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25" customHeight="1">
      <x:c r="B31" s="1"/>
      <x:c r="C31" s="1" t="str">
        <x:v>AI科研需求</x:v>
      </x:c>
      <x:c r="D31" s="1" t="n">
        <x:v>2025</x:v>
      </x:c>
      <x:c r="E31" s="31" t="n">
        <x:v>0.010279605263157894</x:v>
      </x:c>
      <x:c r="F31" s="31" t="n">
        <x:f>'需求计算'!E12</x:f>
        <x:v>0.010279605263157894</x:v>
      </x:c>
      <x:c r="G31" s="43" t="n">
        <x:f>F31-E31</x:f>
        <x:v>0</x:v>
      </x:c>
      <x:c r="H31" s="43" t="n">
        <x:v>1e-7</x:v>
      </x:c>
      <x:c r="I31" s="1" t="str">
        <x:f>IF(ABS(G31)&lt;=H31,"一致","差异")</x:f>
        <x:v>一致</x:v>
      </x:c>
      <x:c r="J31" s="1" t="str">
        <x:v>百万颗/年</x:v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25" customHeight="1">
      <x:c r="B32" s="1"/>
      <x:c r="C32" s="1" t="str">
        <x:v>AI科研需求</x:v>
      </x:c>
      <x:c r="D32" s="1" t="n">
        <x:v>2026</x:v>
      </x:c>
      <x:c r="E32" s="31" t="n">
        <x:v>0.07195723684210525</x:v>
      </x:c>
      <x:c r="F32" s="31" t="n">
        <x:f>'需求计算'!F12</x:f>
        <x:v>0.07195723684210525</x:v>
      </x:c>
      <x:c r="G32" s="43" t="n">
        <x:f>F32-E32</x:f>
        <x:v>0</x:v>
      </x:c>
      <x:c r="H32" s="43" t="n">
        <x:v>1e-7</x:v>
      </x:c>
      <x:c r="I32" s="1" t="str">
        <x:f>IF(ABS(G32)&lt;=H32,"一致","差异")</x:f>
        <x:v>一致</x:v>
      </x:c>
      <x:c r="J32" s="1" t="str">
        <x:v>百万颗/年</x:v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  <x:row r="33" ht="25" customHeight="1">
      <x:c r="B33" s="1"/>
      <x:c r="C33" s="1" t="str">
        <x:v>AI科研需求</x:v>
      </x:c>
      <x:c r="D33" s="1" t="n">
        <x:v>2027</x:v>
      </x:c>
      <x:c r="E33" s="31" t="n">
        <x:v>0.10485197368421054</x:v>
      </x:c>
      <x:c r="F33" s="31" t="n">
        <x:f>'需求计算'!G12</x:f>
        <x:v>0.10485197368421054</x:v>
      </x:c>
      <x:c r="G33" s="43" t="n">
        <x:f>F33-E33</x:f>
        <x:v>0</x:v>
      </x:c>
      <x:c r="H33" s="43" t="n">
        <x:v>1e-7</x:v>
      </x:c>
      <x:c r="I33" s="1" t="str">
        <x:f>IF(ABS(G33)&lt;=H33,"一致","差异")</x:f>
        <x:v>一致</x:v>
      </x:c>
      <x:c r="J33" s="1" t="str">
        <x:v>百万颗/年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</x:row>
    <x:row r="34" ht="25" customHeight="1">
      <x:c r="B34" s="1"/>
      <x:c r="C34" s="1" t="str">
        <x:v>AI科研需求</x:v>
      </x:c>
      <x:c r="D34" s="1" t="n">
        <x:v>2028</x:v>
      </x:c>
      <x:c r="E34" s="31" t="n">
        <x:v>0.22409539473684212</x:v>
      </x:c>
      <x:c r="F34" s="31" t="n">
        <x:f>'需求计算'!H12</x:f>
        <x:v>0.22409539473684212</x:v>
      </x:c>
      <x:c r="G34" s="43" t="n">
        <x:f>F34-E34</x:f>
        <x:v>0</x:v>
      </x:c>
      <x:c r="H34" s="43" t="n">
        <x:v>1e-7</x:v>
      </x:c>
      <x:c r="I34" s="1" t="str">
        <x:f>IF(ABS(G34)&lt;=H34,"一致","差异")</x:f>
        <x:v>一致</x:v>
      </x:c>
      <x:c r="J34" s="1" t="str">
        <x:v>百万颗/年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</x:row>
    <x:row r="35" ht="25" customHeight="1">
      <x:c r="B35" s="1"/>
      <x:c r="C35" s="1" t="str">
        <x:v>AI科研需求</x:v>
      </x:c>
      <x:c r="D35" s="1" t="n">
        <x:v>2029</x:v>
      </x:c>
      <x:c r="E35" s="31" t="n">
        <x:v>0.5389450187969924</x:v>
      </x:c>
      <x:c r="F35" s="31" t="n">
        <x:f>'需求计算'!I12</x:f>
        <x:v>0.5389450187969924</x:v>
      </x:c>
      <x:c r="G35" s="43" t="n">
        <x:f>F35-E35</x:f>
        <x:v>0</x:v>
      </x:c>
      <x:c r="H35" s="43" t="n">
        <x:v>1e-7</x:v>
      </x:c>
      <x:c r="I35" s="1" t="str">
        <x:f>IF(ABS(G35)&lt;=H35,"一致","差异")</x:f>
        <x:v>一致</x:v>
      </x:c>
      <x:c r="J35" s="1" t="str">
        <x:v>百万颗/年</x:v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</x:row>
    <x:row r="36" ht="25" customHeight="1">
      <x:c r="B36" s="1"/>
      <x:c r="C36" s="1" t="str">
        <x:v>AI科研需求</x:v>
      </x:c>
      <x:c r="D36" s="1" t="n">
        <x:v>2030</x:v>
      </x:c>
      <x:c r="E36" s="31" t="n">
        <x:v>1.1880286654135337</x:v>
      </x:c>
      <x:c r="F36" s="31" t="n">
        <x:f>'需求计算'!J12</x:f>
        <x:v>1.1880286654135337</x:v>
      </x:c>
      <x:c r="G36" s="43" t="n">
        <x:f>F36-E36</x:f>
        <x:v>0</x:v>
      </x:c>
      <x:c r="H36" s="43" t="n">
        <x:v>1e-7</x:v>
      </x:c>
      <x:c r="I36" s="1" t="str">
        <x:f>IF(ABS(G36)&lt;=H36,"一致","差异")</x:f>
        <x:v>一致</x:v>
      </x:c>
      <x:c r="J36" s="1" t="str">
        <x:v>百万颗/年</x:v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</x:row>
    <x:row r="37" ht="25" customHeight="1">
      <x:c r="B37" s="1"/>
      <x:c r="C37" s="1" t="str">
        <x:v>后训练需求</x:v>
      </x:c>
      <x:c r="D37" s="1" t="n">
        <x:v>2025</x:v>
      </x:c>
      <x:c r="E37" s="31" t="n">
        <x:v>0.02034505208333333</x:v>
      </x:c>
      <x:c r="F37" s="31" t="n">
        <x:f>'需求计算'!E13</x:f>
        <x:v>0.02034505208333333</x:v>
      </x:c>
      <x:c r="G37" s="43" t="n">
        <x:f>F37-E37</x:f>
        <x:v>0</x:v>
      </x:c>
      <x:c r="H37" s="43" t="n">
        <x:v>1e-7</x:v>
      </x:c>
      <x:c r="I37" s="1" t="str">
        <x:f>IF(ABS(G37)&lt;=H37,"一致","差异")</x:f>
        <x:v>一致</x:v>
      </x:c>
      <x:c r="J37" s="1" t="str">
        <x:v>百万颗/年</x:v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</x:row>
    <x:row r="38" ht="25" customHeight="1">
      <x:c r="B38" s="1"/>
      <x:c r="C38" s="1" t="str">
        <x:v>后训练需求</x:v>
      </x:c>
      <x:c r="D38" s="1" t="n">
        <x:v>2026</x:v>
      </x:c>
      <x:c r="E38" s="31" t="n">
        <x:v>0.07188585069444443</x:v>
      </x:c>
      <x:c r="F38" s="31" t="n">
        <x:f>'需求计算'!F13</x:f>
        <x:v>0.07188585069444443</x:v>
      </x:c>
      <x:c r="G38" s="43" t="n">
        <x:f>F38-E38</x:f>
        <x:v>0</x:v>
      </x:c>
      <x:c r="H38" s="43" t="n">
        <x:v>1e-7</x:v>
      </x:c>
      <x:c r="I38" s="1" t="str">
        <x:f>IF(ABS(G38)&lt;=H38,"一致","差异")</x:f>
        <x:v>一致</x:v>
      </x:c>
      <x:c r="J38" s="1" t="str">
        <x:v>百万颗/年</x:v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</x:row>
    <x:row r="39" ht="25" customHeight="1">
      <x:c r="B39" s="1"/>
      <x:c r="C39" s="1" t="str">
        <x:v>后训练需求</x:v>
      </x:c>
      <x:c r="D39" s="1" t="n">
        <x:v>2027</x:v>
      </x:c>
      <x:c r="E39" s="31" t="n">
        <x:v>0.08032527970679011</x:v>
      </x:c>
      <x:c r="F39" s="31" t="n">
        <x:f>'需求计算'!G13</x:f>
        <x:v>0.08032527970679011</x:v>
      </x:c>
      <x:c r="G39" s="43" t="n">
        <x:f>F39-E39</x:f>
        <x:v>0</x:v>
      </x:c>
      <x:c r="H39" s="43" t="n">
        <x:v>1e-7</x:v>
      </x:c>
      <x:c r="I39" s="1" t="str">
        <x:f>IF(ABS(G39)&lt;=H39,"一致","差异")</x:f>
        <x:v>一致</x:v>
      </x:c>
      <x:c r="J39" s="1" t="str">
        <x:v>百万颗/年</x:v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</x:row>
    <x:row r="40" ht="25" customHeight="1">
      <x:c r="B40" s="1"/>
      <x:c r="C40" s="1" t="str">
        <x:v>后训练需求</x:v>
      </x:c>
      <x:c r="D40" s="1" t="n">
        <x:v>2028</x:v>
      </x:c>
      <x:c r="E40" s="31" t="n">
        <x:v>0.10695770640432097</x:v>
      </x:c>
      <x:c r="F40" s="31" t="n">
        <x:f>'需求计算'!H13</x:f>
        <x:v>0.10695770640432097</x:v>
      </x:c>
      <x:c r="G40" s="43" t="n">
        <x:f>F40-E40</x:f>
        <x:v>0</x:v>
      </x:c>
      <x:c r="H40" s="43" t="n">
        <x:v>1e-7</x:v>
      </x:c>
      <x:c r="I40" s="1" t="str">
        <x:f>IF(ABS(G40)&lt;=H40,"一致","差异")</x:f>
        <x:v>一致</x:v>
      </x:c>
      <x:c r="J40" s="1" t="str">
        <x:v>百万颗/年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5" customHeight="1">
      <x:c r="B41" s="1"/>
      <x:c r="C41" s="1" t="str">
        <x:v>后训练需求</x:v>
      </x:c>
      <x:c r="D41" s="1" t="n">
        <x:v>2029</x:v>
      </x:c>
      <x:c r="E41" s="31" t="n">
        <x:v>0.14329328440656575</x:v>
      </x:c>
      <x:c r="F41" s="31" t="n">
        <x:f>'需求计算'!I13</x:f>
        <x:v>0.14329328440656575</x:v>
      </x:c>
      <x:c r="G41" s="43" t="n">
        <x:f>F41-E41</x:f>
        <x:v>0</x:v>
      </x:c>
      <x:c r="H41" s="43" t="n">
        <x:v>1e-7</x:v>
      </x:c>
      <x:c r="I41" s="1" t="str">
        <x:f>IF(ABS(G41)&lt;=H41,"一致","差异")</x:f>
        <x:v>一致</x:v>
      </x:c>
      <x:c r="J41" s="1" t="str">
        <x:v>百万颗/年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5" customHeight="1">
      <x:c r="B42" s="1"/>
      <x:c r="C42" s="1" t="str">
        <x:v>后训练需求</x:v>
      </x:c>
      <x:c r="D42" s="1" t="n">
        <x:v>2030</x:v>
      </x:c>
      <x:c r="E42" s="31" t="n">
        <x:v>0.24812743318602687</x:v>
      </x:c>
      <x:c r="F42" s="31" t="n">
        <x:f>'需求计算'!J13</x:f>
        <x:v>0.24812743318602687</x:v>
      </x:c>
      <x:c r="G42" s="43" t="n">
        <x:f>F42-E42</x:f>
        <x:v>0</x:v>
      </x:c>
      <x:c r="H42" s="43" t="n">
        <x:v>1e-7</x:v>
      </x:c>
      <x:c r="I42" s="1" t="str">
        <x:f>IF(ABS(G42)&lt;=H42,"一致","差异")</x:f>
        <x:v>一致</x:v>
      </x:c>
      <x:c r="J42" s="1" t="str">
        <x:v>百万颗/年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25" customHeight="1">
      <x:c r="B43" s="1"/>
      <x:c r="C43" s="1" t="str">
        <x:v>其他AI需求</x:v>
      </x:c>
      <x:c r="D43" s="1" t="n">
        <x:v>2025</x:v>
      </x:c>
      <x:c r="E43" s="31" t="n">
        <x:v>0.75</x:v>
      </x:c>
      <x:c r="F43" s="31" t="n">
        <x:f>'需求计算'!E14</x:f>
        <x:v>0.75</x:v>
      </x:c>
      <x:c r="G43" s="43" t="n">
        <x:f>F43-E43</x:f>
        <x:v>0</x:v>
      </x:c>
      <x:c r="H43" s="43" t="n">
        <x:v>1e-7</x:v>
      </x:c>
      <x:c r="I43" s="1" t="str">
        <x:f>IF(ABS(G43)&lt;=H43,"一致","差异")</x:f>
        <x:v>一致</x:v>
      </x:c>
      <x:c r="J43" s="1" t="str">
        <x:v>百万颗/年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  <x:row r="44" ht="25" customHeight="1">
      <x:c r="B44" s="1"/>
      <x:c r="C44" s="1" t="str">
        <x:v>其他AI需求</x:v>
      </x:c>
      <x:c r="D44" s="1" t="n">
        <x:v>2026</x:v>
      </x:c>
      <x:c r="E44" s="31" t="n">
        <x:v>0.9375</x:v>
      </x:c>
      <x:c r="F44" s="31" t="n">
        <x:f>'需求计算'!F14</x:f>
        <x:v>0.9375</x:v>
      </x:c>
      <x:c r="G44" s="43" t="n">
        <x:f>F44-E44</x:f>
        <x:v>0</x:v>
      </x:c>
      <x:c r="H44" s="43" t="n">
        <x:v>1e-7</x:v>
      </x:c>
      <x:c r="I44" s="1" t="str">
        <x:f>IF(ABS(G44)&lt;=H44,"一致","差异")</x:f>
        <x:v>一致</x:v>
      </x:c>
      <x:c r="J44" s="1" t="str">
        <x:v>百万颗/年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</x:row>
    <x:row r="45" ht="25" customHeight="1">
      <x:c r="B45" s="1"/>
      <x:c r="C45" s="1" t="str">
        <x:v>其他AI需求</x:v>
      </x:c>
      <x:c r="D45" s="1" t="n">
        <x:v>2027</x:v>
      </x:c>
      <x:c r="E45" s="31" t="n">
        <x:v>1.171875</x:v>
      </x:c>
      <x:c r="F45" s="31" t="n">
        <x:f>'需求计算'!G14</x:f>
        <x:v>1.171875</x:v>
      </x:c>
      <x:c r="G45" s="43" t="n">
        <x:f>F45-E45</x:f>
        <x:v>0</x:v>
      </x:c>
      <x:c r="H45" s="43" t="n">
        <x:v>1e-7</x:v>
      </x:c>
      <x:c r="I45" s="1" t="str">
        <x:f>IF(ABS(G45)&lt;=H45,"一致","差异")</x:f>
        <x:v>一致</x:v>
      </x:c>
      <x:c r="J45" s="1" t="str">
        <x:v>百万颗/年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</x:row>
    <x:row r="46" ht="25" customHeight="1">
      <x:c r="B46" s="1"/>
      <x:c r="C46" s="1" t="str">
        <x:v>其他AI需求</x:v>
      </x:c>
      <x:c r="D46" s="1" t="n">
        <x:v>2028</x:v>
      </x:c>
      <x:c r="E46" s="31" t="n">
        <x:v>1.46484375</x:v>
      </x:c>
      <x:c r="F46" s="31" t="n">
        <x:f>'需求计算'!H14</x:f>
        <x:v>1.46484375</x:v>
      </x:c>
      <x:c r="G46" s="43" t="n">
        <x:f>F46-E46</x:f>
        <x:v>0</x:v>
      </x:c>
      <x:c r="H46" s="43" t="n">
        <x:v>1e-7</x:v>
      </x:c>
      <x:c r="I46" s="1" t="str">
        <x:f>IF(ABS(G46)&lt;=H46,"一致","差异")</x:f>
        <x:v>一致</x:v>
      </x:c>
      <x:c r="J46" s="1" t="str">
        <x:v>百万颗/年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</x:row>
    <x:row r="47" ht="25" customHeight="1">
      <x:c r="B47" s="1"/>
      <x:c r="C47" s="1" t="str">
        <x:v>其他AI需求</x:v>
      </x:c>
      <x:c r="D47" s="1" t="n">
        <x:v>2029</x:v>
      </x:c>
      <x:c r="E47" s="31" t="n">
        <x:v>1.8310546875</x:v>
      </x:c>
      <x:c r="F47" s="31" t="n">
        <x:f>'需求计算'!I14</x:f>
        <x:v>1.8310546875</x:v>
      </x:c>
      <x:c r="G47" s="43" t="n">
        <x:f>F47-E47</x:f>
        <x:v>0</x:v>
      </x:c>
      <x:c r="H47" s="43" t="n">
        <x:v>1e-7</x:v>
      </x:c>
      <x:c r="I47" s="1" t="str">
        <x:f>IF(ABS(G47)&lt;=H47,"一致","差异")</x:f>
        <x:v>一致</x:v>
      </x:c>
      <x:c r="J47" s="1" t="str">
        <x:v>百万颗/年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</x:row>
    <x:row r="48" ht="25" customHeight="1">
      <x:c r="B48" s="1"/>
      <x:c r="C48" s="1" t="str">
        <x:v>其他AI需求</x:v>
      </x:c>
      <x:c r="D48" s="1" t="n">
        <x:v>2030</x:v>
      </x:c>
      <x:c r="E48" s="31" t="n">
        <x:v>2.288818359375</x:v>
      </x:c>
      <x:c r="F48" s="31" t="n">
        <x:f>'需求计算'!J14</x:f>
        <x:v>2.288818359375</x:v>
      </x:c>
      <x:c r="G48" s="43" t="n">
        <x:f>F48-E48</x:f>
        <x:v>0</x:v>
      </x:c>
      <x:c r="H48" s="43" t="n">
        <x:v>1e-7</x:v>
      </x:c>
      <x:c r="I48" s="1" t="str">
        <x:f>IF(ABS(G48)&lt;=H48,"一致","差异")</x:f>
        <x:v>一致</x:v>
      </x:c>
      <x:c r="J48" s="1" t="str">
        <x:v>百万颗/年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</x:row>
    <x:row r="49" ht="25" customHeight="1">
      <x:c r="B49" s="1"/>
      <x:c r="C49" s="1" t="str">
        <x:v>总需求</x:v>
      </x:c>
      <x:c r="D49" s="1" t="n">
        <x:v>2025</x:v>
      </x:c>
      <x:c r="E49" s="31" t="n">
        <x:v>25.022707990679823</x:v>
      </x:c>
      <x:c r="F49" s="31" t="n">
        <x:f>'需求计算'!E15</x:f>
        <x:v>25.022707990679823</x:v>
      </x:c>
      <x:c r="G49" s="43" t="n">
        <x:f>F49-E49</x:f>
        <x:v>0</x:v>
      </x:c>
      <x:c r="H49" s="43" t="n">
        <x:v>1e-7</x:v>
      </x:c>
      <x:c r="I49" s="1" t="str">
        <x:f>IF(ABS(G49)&lt;=H49,"一致","差异")</x:f>
        <x:v>一致</x:v>
      </x:c>
      <x:c r="J49" s="1" t="str">
        <x:v>百万颗/年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</x:row>
    <x:row r="50" ht="25" customHeight="1">
      <x:c r="B50" s="1"/>
      <x:c r="C50" s="1" t="str">
        <x:v>总需求</x:v>
      </x:c>
      <x:c r="D50" s="1" t="n">
        <x:v>2026</x:v>
      </x:c>
      <x:c r="E50" s="31" t="n">
        <x:v>30.01127524899488</x:v>
      </x:c>
      <x:c r="F50" s="31" t="n">
        <x:f>'需求计算'!F15</x:f>
        <x:v>30.011275248994885</x:v>
      </x:c>
      <x:c r="G50" s="43" t="n">
        <x:f>F50-E50</x:f>
        <x:v>3.552713678800501e-15</x:v>
      </x:c>
      <x:c r="H50" s="43" t="n">
        <x:v>1e-7</x:v>
      </x:c>
      <x:c r="I50" s="1" t="str">
        <x:f>IF(ABS(G50)&lt;=H50,"一致","差异")</x:f>
        <x:v>一致</x:v>
      </x:c>
      <x:c r="J50" s="1" t="str">
        <x:v>百万颗/年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</x:row>
    <x:row r="51" ht="25" customHeight="1">
      <x:c r="B51" s="1"/>
      <x:c r="C51" s="1" t="str">
        <x:v>总需求</x:v>
      </x:c>
      <x:c r="D51" s="1" t="n">
        <x:v>2027</x:v>
      </x:c>
      <x:c r="E51" s="31" t="n">
        <x:v>35.42271361045119</x:v>
      </x:c>
      <x:c r="F51" s="31" t="n">
        <x:f>'需求计算'!G15</x:f>
        <x:v>35.42271361045119</x:v>
      </x:c>
      <x:c r="G51" s="43" t="n">
        <x:f>F51-E51</x:f>
        <x:v>0</x:v>
      </x:c>
      <x:c r="H51" s="43" t="n">
        <x:v>1e-7</x:v>
      </x:c>
      <x:c r="I51" s="1" t="str">
        <x:f>IF(ABS(G51)&lt;=H51,"一致","差异")</x:f>
        <x:v>一致</x:v>
      </x:c>
      <x:c r="J51" s="1" t="str">
        <x:v>百万颗/年</x:v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</x:row>
    <x:row r="52" ht="25" customHeight="1">
      <x:c r="B52" s="1"/>
      <x:c r="C52" s="1" t="str">
        <x:v>总需求</x:v>
      </x:c>
      <x:c r="D52" s="1" t="n">
        <x:v>2028</x:v>
      </x:c>
      <x:c r="E52" s="31" t="n">
        <x:v>39.55197374928931</x:v>
      </x:c>
      <x:c r="F52" s="31" t="n">
        <x:f>'需求计算'!H15</x:f>
        <x:v>39.55197374928932</x:v>
      </x:c>
      <x:c r="G52" s="43" t="n">
        <x:f>F52-E52</x:f>
        <x:v>7.105427357601002e-15</x:v>
      </x:c>
      <x:c r="H52" s="43" t="n">
        <x:v>1e-7</x:v>
      </x:c>
      <x:c r="I52" s="1" t="str">
        <x:f>IF(ABS(G52)&lt;=H52,"一致","差异")</x:f>
        <x:v>一致</x:v>
      </x:c>
      <x:c r="J52" s="1" t="str">
        <x:v>百万颗/年</x:v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</x:row>
    <x:row r="53" ht="25" customHeight="1">
      <x:c r="B53" s="1"/>
      <x:c r="C53" s="1" t="str">
        <x:v>总需求</x:v>
      </x:c>
      <x:c r="D53" s="1" t="n">
        <x:v>2029</x:v>
      </x:c>
      <x:c r="E53" s="31" t="n">
        <x:v>44.513726484453564</x:v>
      </x:c>
      <x:c r="F53" s="31" t="n">
        <x:f>'需求计算'!I15</x:f>
        <x:v>44.51372648445356</x:v>
      </x:c>
      <x:c r="G53" s="43" t="n">
        <x:f>F53-E53</x:f>
        <x:v>-7.105427357601002e-15</x:v>
      </x:c>
      <x:c r="H53" s="43" t="n">
        <x:v>1e-7</x:v>
      </x:c>
      <x:c r="I53" s="1" t="str">
        <x:f>IF(ABS(G53)&lt;=H53,"一致","差异")</x:f>
        <x:v>一致</x:v>
      </x:c>
      <x:c r="J53" s="1" t="str">
        <x:v>百万颗/年</x:v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</x:row>
    <x:row r="54" ht="25" customHeight="1">
      <x:c r="B54" s="1"/>
      <x:c r="C54" s="1" t="str">
        <x:v>总需求</x:v>
      </x:c>
      <x:c r="D54" s="1" t="n">
        <x:v>2030</x:v>
      </x:c>
      <x:c r="E54" s="31" t="n">
        <x:v>50.19606372723845</x:v>
      </x:c>
      <x:c r="F54" s="31" t="n">
        <x:f>'需求计算'!J15</x:f>
        <x:v>50.19606372723845</x:v>
      </x:c>
      <x:c r="G54" s="43" t="n">
        <x:f>F54-E54</x:f>
        <x:v>0</x:v>
      </x:c>
      <x:c r="H54" s="43" t="n">
        <x:v>1e-7</x:v>
      </x:c>
      <x:c r="I54" s="1" t="str">
        <x:f>IF(ABS(G54)&lt;=H54,"一致","差异")</x:f>
        <x:v>一致</x:v>
      </x:c>
      <x:c r="J54" s="1" t="str">
        <x:v>百万颗/年</x:v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</x:row>
    <x:row r="55" ht="25" customHeight="1">
      <x:c r="B55" s="1"/>
      <x:c r="C55" s="1" t="str">
        <x:v>系统供给上限</x:v>
      </x:c>
      <x:c r="D55" s="1" t="n">
        <x:v>2025</x:v>
      </x:c>
      <x:c r="E55" s="31" t="n">
        <x:v>25</x:v>
      </x:c>
      <x:c r="F55" s="31" t="n">
        <x:f>'供给晶圆'!E21</x:f>
        <x:v>25</x:v>
      </x:c>
      <x:c r="G55" s="43" t="n">
        <x:f>F55-E55</x:f>
        <x:v>0</x:v>
      </x:c>
      <x:c r="H55" s="43" t="n">
        <x:v>1e-7</x:v>
      </x:c>
      <x:c r="I55" s="1" t="str">
        <x:f>IF(ABS(G55)&lt;=H55,"一致","差异")</x:f>
        <x:v>一致</x:v>
      </x:c>
      <x:c r="J55" s="1" t="str">
        <x:v>百万颗/年</x:v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</x:row>
    <x:row r="56" ht="25" customHeight="1">
      <x:c r="B56" s="1"/>
      <x:c r="C56" s="1" t="str">
        <x:v>系统供给上限</x:v>
      </x:c>
      <x:c r="D56" s="1" t="n">
        <x:v>2026</x:v>
      </x:c>
      <x:c r="E56" s="31" t="n">
        <x:v>27</x:v>
      </x:c>
      <x:c r="F56" s="31" t="n">
        <x:f>'供给晶圆'!F21</x:f>
        <x:v>27</x:v>
      </x:c>
      <x:c r="G56" s="43" t="n">
        <x:f>F56-E56</x:f>
        <x:v>0</x:v>
      </x:c>
      <x:c r="H56" s="43" t="n">
        <x:v>1e-7</x:v>
      </x:c>
      <x:c r="I56" s="1" t="str">
        <x:f>IF(ABS(G56)&lt;=H56,"一致","差异")</x:f>
        <x:v>一致</x:v>
      </x:c>
      <x:c r="J56" s="1" t="str">
        <x:v>百万颗/年</x:v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</x:row>
    <x:row r="57" ht="25" customHeight="1">
      <x:c r="B57" s="1"/>
      <x:c r="C57" s="1" t="str">
        <x:v>系统供给上限</x:v>
      </x:c>
      <x:c r="D57" s="1" t="n">
        <x:v>2027</x:v>
      </x:c>
      <x:c r="E57" s="31" t="n">
        <x:v>30.240000000000002</x:v>
      </x:c>
      <x:c r="F57" s="31" t="n">
        <x:f>'供给晶圆'!G21</x:f>
        <x:v>30.240000000000002</x:v>
      </x:c>
      <x:c r="G57" s="43" t="n">
        <x:f>F57-E57</x:f>
        <x:v>0</x:v>
      </x:c>
      <x:c r="H57" s="43" t="n">
        <x:v>1e-7</x:v>
      </x:c>
      <x:c r="I57" s="1" t="str">
        <x:f>IF(ABS(G57)&lt;=H57,"一致","差异")</x:f>
        <x:v>一致</x:v>
      </x:c>
      <x:c r="J57" s="1" t="str">
        <x:v>百万颗/年</x:v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</x:row>
    <x:row r="58" ht="25" customHeight="1">
      <x:c r="B58" s="1"/>
      <x:c r="C58" s="1" t="str">
        <x:v>系统供给上限</x:v>
      </x:c>
      <x:c r="D58" s="1" t="n">
        <x:v>2028</x:v>
      </x:c>
      <x:c r="E58" s="31" t="n">
        <x:v>36.8928</x:v>
      </x:c>
      <x:c r="F58" s="31" t="n">
        <x:f>'供给晶圆'!H21</x:f>
        <x:v>36.8928</x:v>
      </x:c>
      <x:c r="G58" s="43" t="n">
        <x:f>F58-E58</x:f>
        <x:v>0</x:v>
      </x:c>
      <x:c r="H58" s="43" t="n">
        <x:v>1e-7</x:v>
      </x:c>
      <x:c r="I58" s="1" t="str">
        <x:f>IF(ABS(G58)&lt;=H58,"一致","差异")</x:f>
        <x:v>一致</x:v>
      </x:c>
      <x:c r="J58" s="1" t="str">
        <x:v>百万颗/年</x:v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</x:row>
    <x:row r="59" ht="25" customHeight="1">
      <x:c r="B59" s="1"/>
      <x:c r="C59" s="1" t="str">
        <x:v>系统供给上限</x:v>
      </x:c>
      <x:c r="D59" s="1" t="n">
        <x:v>2029</x:v>
      </x:c>
      <x:c r="E59" s="31" t="n">
        <x:v>42.795648</x:v>
      </x:c>
      <x:c r="F59" s="31" t="n">
        <x:f>'供给晶圆'!I21</x:f>
        <x:v>42.795648</x:v>
      </x:c>
      <x:c r="G59" s="43" t="n">
        <x:f>F59-E59</x:f>
        <x:v>0</x:v>
      </x:c>
      <x:c r="H59" s="43" t="n">
        <x:v>1e-7</x:v>
      </x:c>
      <x:c r="I59" s="1" t="str">
        <x:f>IF(ABS(G59)&lt;=H59,"一致","差异")</x:f>
        <x:v>一致</x:v>
      </x:c>
      <x:c r="J59" s="1" t="str">
        <x:v>百万颗/年</x:v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</x:row>
    <x:row r="60" ht="25" customHeight="1">
      <x:c r="B60" s="1"/>
      <x:c r="C60" s="1" t="str">
        <x:v>系统供给上限</x:v>
      </x:c>
      <x:c r="D60" s="1" t="n">
        <x:v>2030</x:v>
      </x:c>
      <x:c r="E60" s="31" t="n">
        <x:v>47.0752128</x:v>
      </x:c>
      <x:c r="F60" s="31" t="n">
        <x:f>'供给晶圆'!J21</x:f>
        <x:v>47.0752128</x:v>
      </x:c>
      <x:c r="G60" s="43" t="n">
        <x:f>F60-E60</x:f>
        <x:v>0</x:v>
      </x:c>
      <x:c r="H60" s="43" t="n">
        <x:v>1e-7</x:v>
      </x:c>
      <x:c r="I60" s="1" t="str">
        <x:f>IF(ABS(G60)&lt;=H60,"一致","差异")</x:f>
        <x:v>一致</x:v>
      </x:c>
      <x:c r="J60" s="1" t="str">
        <x:v>百万颗/年</x:v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</x:row>
    <x:row r="61" ht="25" customHeight="1">
      <x:c r="B61" s="1"/>
      <x:c r="C61" s="1" t="str">
        <x:v>晶圆供给上限</x:v>
      </x:c>
      <x:c r="D61" s="1" t="n">
        <x:v>2025</x:v>
      </x:c>
      <x:c r="E61" s="31" t="n">
        <x:v>42.78131138397173</x:v>
      </x:c>
      <x:c r="F61" s="31" t="n">
        <x:f>'供给晶圆'!E18</x:f>
        <x:v>42.78131138397173</x:v>
      </x:c>
      <x:c r="G61" s="43" t="n">
        <x:f>F61-E61</x:f>
        <x:v>0</x:v>
      </x:c>
      <x:c r="H61" s="43" t="n">
        <x:v>1e-7</x:v>
      </x:c>
      <x:c r="I61" s="1" t="str">
        <x:f>IF(ABS(G61)&lt;=H61,"一致","差异")</x:f>
        <x:v>一致</x:v>
      </x:c>
      <x:c r="J61" s="1" t="str">
        <x:v>百万颗/年</x:v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</x:row>
    <x:row r="62" ht="25" customHeight="1">
      <x:c r="B62" s="1"/>
      <x:c r="C62" s="1" t="str">
        <x:v>晶圆供给上限</x:v>
      </x:c>
      <x:c r="D62" s="1" t="n">
        <x:v>2026</x:v>
      </x:c>
      <x:c r="E62" s="31" t="n">
        <x:v>46.58393142548112</x:v>
      </x:c>
      <x:c r="F62" s="31" t="n">
        <x:f>'供给晶圆'!F18</x:f>
        <x:v>46.58393142548114</x:v>
      </x:c>
      <x:c r="G62" s="43" t="n">
        <x:f>F62-E62</x:f>
        <x:v>2.1316282072803006e-14</x:v>
      </x:c>
      <x:c r="H62" s="43" t="n">
        <x:v>1e-7</x:v>
      </x:c>
      <x:c r="I62" s="1" t="str">
        <x:f>IF(ABS(G62)&lt;=H62,"一致","差异")</x:f>
        <x:v>一致</x:v>
      </x:c>
      <x:c r="J62" s="1" t="str">
        <x:v>百万颗/年</x:v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</x:row>
    <x:row r="63" ht="25" customHeight="1">
      <x:c r="B63" s="1"/>
      <x:c r="C63" s="1" t="str">
        <x:v>晶圆供给上限</x:v>
      </x:c>
      <x:c r="D63" s="1" t="n">
        <x:v>2027</x:v>
      </x:c>
      <x:c r="E63" s="31" t="n">
        <x:v>51.970440383909455</x:v>
      </x:c>
      <x:c r="F63" s="31" t="n">
        <x:f>'供给晶圆'!G18</x:f>
        <x:v>51.97044038390943</x:v>
      </x:c>
      <x:c r="G63" s="43" t="n">
        <x:f>F63-E63</x:f>
        <x:v>-2.842170943040401e-14</x:v>
      </x:c>
      <x:c r="H63" s="43" t="n">
        <x:v>1e-7</x:v>
      </x:c>
      <x:c r="I63" s="1" t="str">
        <x:f>IF(ABS(G63)&lt;=H63,"一致","差异")</x:f>
        <x:v>一致</x:v>
      </x:c>
      <x:c r="J63" s="1" t="str">
        <x:v>百万颗/年</x:v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</x:row>
    <x:row r="64" ht="25" customHeight="1">
      <x:c r="B64" s="1"/>
      <x:c r="C64" s="1" t="str">
        <x:v>晶圆供给上限</x:v>
      </x:c>
      <x:c r="D64" s="1" t="n">
        <x:v>2028</x:v>
      </x:c>
      <x:c r="E64" s="31" t="n">
        <x:v>67.31394620388708</x:v>
      </x:c>
      <x:c r="F64" s="31" t="n">
        <x:f>'供给晶圆'!H18</x:f>
        <x:v>67.31394620388707</x:v>
      </x:c>
      <x:c r="G64" s="43" t="n">
        <x:f>F64-E64</x:f>
        <x:v>-1.4210854715202004e-14</x:v>
      </x:c>
      <x:c r="H64" s="43" t="n">
        <x:v>1e-7</x:v>
      </x:c>
      <x:c r="I64" s="1" t="str">
        <x:f>IF(ABS(G64)&lt;=H64,"一致","差异")</x:f>
        <x:v>一致</x:v>
      </x:c>
      <x:c r="J64" s="1" t="str">
        <x:v>百万颗/年</x:v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</x:row>
    <x:row r="65" ht="25" customHeight="1">
      <x:c r="B65" s="1"/>
      <x:c r="C65" s="1" t="str">
        <x:v>晶圆供给上限</x:v>
      </x:c>
      <x:c r="D65" s="1" t="n">
        <x:v>2029</x:v>
      </x:c>
      <x:c r="E65" s="31" t="n">
        <x:v>62.89120989052047</x:v>
      </x:c>
      <x:c r="F65" s="31" t="n">
        <x:f>'供给晶圆'!I18</x:f>
        <x:v>62.89120989052045</x:v>
      </x:c>
      <x:c r="G65" s="43" t="n">
        <x:f>F65-E65</x:f>
        <x:v>-2.1316282072803006e-14</x:v>
      </x:c>
      <x:c r="H65" s="43" t="n">
        <x:v>1e-7</x:v>
      </x:c>
      <x:c r="I65" s="1" t="str">
        <x:f>IF(ABS(G65)&lt;=H65,"一致","差异")</x:f>
        <x:v>一致</x:v>
      </x:c>
      <x:c r="J65" s="1" t="str">
        <x:v>百万颗/年</x:v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</x:row>
    <x:row r="66" ht="25" customHeight="1">
      <x:c r="B66" s="1"/>
      <x:c r="C66" s="1" t="str">
        <x:v>晶圆供给上限</x:v>
      </x:c>
      <x:c r="D66" s="1" t="n">
        <x:v>2030</x:v>
      </x:c>
      <x:c r="E66" s="31" t="n">
        <x:v>54.59296504679721</x:v>
      </x:c>
      <x:c r="F66" s="31" t="n">
        <x:f>'供给晶圆'!J18</x:f>
        <x:v>54.5929650467972</x:v>
      </x:c>
      <x:c r="G66" s="43" t="n">
        <x:f>F66-E66</x:f>
        <x:v>-1.4210854715202004e-14</x:v>
      </x:c>
      <x:c r="H66" s="43" t="n">
        <x:v>1e-7</x:v>
      </x:c>
      <x:c r="I66" s="1" t="str">
        <x:f>IF(ABS(G66)&lt;=H66,"一致","差异")</x:f>
        <x:v>一致</x:v>
      </x:c>
      <x:c r="J66" s="1" t="str">
        <x:v>百万颗/年</x:v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</x:row>
    <x:row r="67" ht="25" customHeight="1">
      <x:c r="B67" s="1"/>
      <x:c r="C67" s="1" t="str">
        <x:v>CPU有效供给</x:v>
      </x:c>
      <x:c r="D67" s="1" t="n">
        <x:v>2025</x:v>
      </x:c>
      <x:c r="E67" s="31" t="n">
        <x:v>25</x:v>
      </x:c>
      <x:c r="F67" s="31" t="n">
        <x:f>'供给晶圆'!E22</x:f>
        <x:v>25</x:v>
      </x:c>
      <x:c r="G67" s="43" t="n">
        <x:f>F67-E67</x:f>
        <x:v>0</x:v>
      </x:c>
      <x:c r="H67" s="43" t="n">
        <x:v>1e-7</x:v>
      </x:c>
      <x:c r="I67" s="1" t="str">
        <x:f>IF(ABS(G67)&lt;=H67,"一致","差异")</x:f>
        <x:v>一致</x:v>
      </x:c>
      <x:c r="J67" s="1" t="str">
        <x:v>百万颗/年</x:v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</x:row>
    <x:row r="68" ht="25" customHeight="1">
      <x:c r="B68" s="1"/>
      <x:c r="C68" s="1" t="str">
        <x:v>CPU有效供给</x:v>
      </x:c>
      <x:c r="D68" s="1" t="n">
        <x:v>2026</x:v>
      </x:c>
      <x:c r="E68" s="31" t="n">
        <x:v>27</x:v>
      </x:c>
      <x:c r="F68" s="31" t="n">
        <x:f>'供给晶圆'!F22</x:f>
        <x:v>27</x:v>
      </x:c>
      <x:c r="G68" s="43" t="n">
        <x:f>F68-E68</x:f>
        <x:v>0</x:v>
      </x:c>
      <x:c r="H68" s="43" t="n">
        <x:v>1e-7</x:v>
      </x:c>
      <x:c r="I68" s="1" t="str">
        <x:f>IF(ABS(G68)&lt;=H68,"一致","差异")</x:f>
        <x:v>一致</x:v>
      </x:c>
      <x:c r="J68" s="1" t="str">
        <x:v>百万颗/年</x:v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</x:row>
    <x:row r="69" ht="25" customHeight="1">
      <x:c r="B69" s="1"/>
      <x:c r="C69" s="1" t="str">
        <x:v>CPU有效供给</x:v>
      </x:c>
      <x:c r="D69" s="1" t="n">
        <x:v>2027</x:v>
      </x:c>
      <x:c r="E69" s="31" t="n">
        <x:v>30.240000000000002</x:v>
      </x:c>
      <x:c r="F69" s="31" t="n">
        <x:f>'供给晶圆'!G22</x:f>
        <x:v>30.240000000000002</x:v>
      </x:c>
      <x:c r="G69" s="43" t="n">
        <x:f>F69-E69</x:f>
        <x:v>0</x:v>
      </x:c>
      <x:c r="H69" s="43" t="n">
        <x:v>1e-7</x:v>
      </x:c>
      <x:c r="I69" s="1" t="str">
        <x:f>IF(ABS(G69)&lt;=H69,"一致","差异")</x:f>
        <x:v>一致</x:v>
      </x:c>
      <x:c r="J69" s="1" t="str">
        <x:v>百万颗/年</x:v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</x:row>
    <x:row r="70" ht="25" customHeight="1">
      <x:c r="B70" s="1"/>
      <x:c r="C70" s="1" t="str">
        <x:v>CPU有效供给</x:v>
      </x:c>
      <x:c r="D70" s="1" t="n">
        <x:v>2028</x:v>
      </x:c>
      <x:c r="E70" s="31" t="n">
        <x:v>36.8928</x:v>
      </x:c>
      <x:c r="F70" s="31" t="n">
        <x:f>'供给晶圆'!H22</x:f>
        <x:v>36.8928</x:v>
      </x:c>
      <x:c r="G70" s="43" t="n">
        <x:f>F70-E70</x:f>
        <x:v>0</x:v>
      </x:c>
      <x:c r="H70" s="43" t="n">
        <x:v>1e-7</x:v>
      </x:c>
      <x:c r="I70" s="1" t="str">
        <x:f>IF(ABS(G70)&lt;=H70,"一致","差异")</x:f>
        <x:v>一致</x:v>
      </x:c>
      <x:c r="J70" s="1" t="str">
        <x:v>百万颗/年</x:v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</x:row>
    <x:row r="71" ht="25" customHeight="1">
      <x:c r="B71" s="1"/>
      <x:c r="C71" s="1" t="str">
        <x:v>CPU有效供给</x:v>
      </x:c>
      <x:c r="D71" s="1" t="n">
        <x:v>2029</x:v>
      </x:c>
      <x:c r="E71" s="31" t="n">
        <x:v>42.795648</x:v>
      </x:c>
      <x:c r="F71" s="31" t="n">
        <x:f>'供给晶圆'!I22</x:f>
        <x:v>42.795648</x:v>
      </x:c>
      <x:c r="G71" s="43" t="n">
        <x:f>F71-E71</x:f>
        <x:v>0</x:v>
      </x:c>
      <x:c r="H71" s="43" t="n">
        <x:v>1e-7</x:v>
      </x:c>
      <x:c r="I71" s="1" t="str">
        <x:f>IF(ABS(G71)&lt;=H71,"一致","差异")</x:f>
        <x:v>一致</x:v>
      </x:c>
      <x:c r="J71" s="1" t="str">
        <x:v>百万颗/年</x:v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</x:row>
    <x:row r="72" ht="25" customHeight="1">
      <x:c r="B72" s="1"/>
      <x:c r="C72" s="1" t="str">
        <x:v>CPU有效供给</x:v>
      </x:c>
      <x:c r="D72" s="1" t="n">
        <x:v>2030</x:v>
      </x:c>
      <x:c r="E72" s="31" t="n">
        <x:v>47.0752128</x:v>
      </x:c>
      <x:c r="F72" s="31" t="n">
        <x:f>'供给晶圆'!J22</x:f>
        <x:v>47.0752128</x:v>
      </x:c>
      <x:c r="G72" s="43" t="n">
        <x:f>F72-E72</x:f>
        <x:v>0</x:v>
      </x:c>
      <x:c r="H72" s="43" t="n">
        <x:v>1e-7</x:v>
      </x:c>
      <x:c r="I72" s="1" t="str">
        <x:f>IF(ABS(G72)&lt;=H72,"一致","差异")</x:f>
        <x:v>一致</x:v>
      </x:c>
      <x:c r="J72" s="1" t="str">
        <x:v>百万颗/年</x:v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</x:row>
    <x:row r="73" ht="25" customHeight="1">
      <x:c r="B73" s="1"/>
      <x:c r="C73" s="1" t="str">
        <x:v>供需覆盖率</x:v>
      </x:c>
      <x:c r="D73" s="1" t="n">
        <x:v>2025</x:v>
      </x:c>
      <x:c r="E73" s="31" t="n">
        <x:v>0.9990925046686282</x:v>
      </x:c>
      <x:c r="F73" s="31" t="n">
        <x:f>'供给晶圆'!E23</x:f>
        <x:v>0.9990925046686282</x:v>
      </x:c>
      <x:c r="G73" s="43" t="n">
        <x:f>F73-E73</x:f>
        <x:v>0</x:v>
      </x:c>
      <x:c r="H73" s="43" t="n">
        <x:v>1e-9</x:v>
      </x:c>
      <x:c r="I73" s="1" t="str">
        <x:f>IF(ABS(G73)&lt;=H73,"一致","差异")</x:f>
        <x:v>一致</x:v>
      </x:c>
      <x:c r="J73" s="1" t="str">
        <x:v>比例</x:v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</x:row>
    <x:row r="74" ht="25" customHeight="1">
      <x:c r="B74" s="1"/>
      <x:c r="C74" s="1" t="str">
        <x:v>供需覆盖率</x:v>
      </x:c>
      <x:c r="D74" s="1" t="n">
        <x:v>2026</x:v>
      </x:c>
      <x:c r="E74" s="31" t="n">
        <x:v>0.8996618696136301</x:v>
      </x:c>
      <x:c r="F74" s="31" t="n">
        <x:f>'供给晶圆'!F23</x:f>
        <x:v>0.8996618696136301</x:v>
      </x:c>
      <x:c r="G74" s="43" t="n">
        <x:f>F74-E74</x:f>
        <x:v>0</x:v>
      </x:c>
      <x:c r="H74" s="43" t="n">
        <x:v>1e-9</x:v>
      </x:c>
      <x:c r="I74" s="1" t="str">
        <x:f>IF(ABS(G74)&lt;=H74,"一致","差异")</x:f>
        <x:v>一致</x:v>
      </x:c>
      <x:c r="J74" s="1" t="str">
        <x:v>比例</x:v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</x:row>
    <x:row r="75" ht="25" customHeight="1">
      <x:c r="B75" s="1"/>
      <x:c r="C75" s="1" t="str">
        <x:v>供需覆盖率</x:v>
      </x:c>
      <x:c r="D75" s="1" t="n">
        <x:v>2027</x:v>
      </x:c>
      <x:c r="E75" s="31" t="n">
        <x:v>0.8536895375253784</x:v>
      </x:c>
      <x:c r="F75" s="31" t="n">
        <x:f>'供给晶圆'!G23</x:f>
        <x:v>0.8536895375253784</x:v>
      </x:c>
      <x:c r="G75" s="43" t="n">
        <x:f>F75-E75</x:f>
        <x:v>0</x:v>
      </x:c>
      <x:c r="H75" s="43" t="n">
        <x:v>1e-9</x:v>
      </x:c>
      <x:c r="I75" s="1" t="str">
        <x:f>IF(ABS(G75)&lt;=H75,"一致","差异")</x:f>
        <x:v>一致</x:v>
      </x:c>
      <x:c r="J75" s="1" t="str">
        <x:v>比例</x:v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</x:row>
    <x:row r="76" ht="25" customHeight="1">
      <x:c r="B76" s="1"/>
      <x:c r="C76" s="1" t="str">
        <x:v>供需覆盖率</x:v>
      </x:c>
      <x:c r="D76" s="1" t="n">
        <x:v>2028</x:v>
      </x:c>
      <x:c r="E76" s="31" t="n">
        <x:v>0.9327676093702634</x:v>
      </x:c>
      <x:c r="F76" s="31" t="n">
        <x:f>'供给晶圆'!H23</x:f>
        <x:v>0.9327676093702632</x:v>
      </x:c>
      <x:c r="G76" s="43" t="n">
        <x:f>F76-E76</x:f>
        <x:v>-2.220446049250313e-16</x:v>
      </x:c>
      <x:c r="H76" s="43" t="n">
        <x:v>1e-9</x:v>
      </x:c>
      <x:c r="I76" s="1" t="str">
        <x:f>IF(ABS(G76)&lt;=H76,"一致","差异")</x:f>
        <x:v>一致</x:v>
      </x:c>
      <x:c r="J76" s="1" t="str">
        <x:v>比例</x:v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</x:row>
    <x:row r="77" ht="25" customHeight="1">
      <x:c r="B77" s="1"/>
      <x:c r="C77" s="1" t="str">
        <x:v>供需覆盖率</x:v>
      </x:c>
      <x:c r="D77" s="1" t="n">
        <x:v>2029</x:v>
      </x:c>
      <x:c r="E77" s="31" t="n">
        <x:v>0.9614034002510753</x:v>
      </x:c>
      <x:c r="F77" s="31" t="n">
        <x:f>'供给晶圆'!I23</x:f>
        <x:v>0.9614034002510754</x:v>
      </x:c>
      <x:c r="G77" s="43" t="n">
        <x:f>F77-E77</x:f>
        <x:v>1.1102230246251565e-16</x:v>
      </x:c>
      <x:c r="H77" s="43" t="n">
        <x:v>1e-9</x:v>
      </x:c>
      <x:c r="I77" s="1" t="str">
        <x:f>IF(ABS(G77)&lt;=H77,"一致","差异")</x:f>
        <x:v>一致</x:v>
      </x:c>
      <x:c r="J77" s="1" t="str">
        <x:v>比例</x:v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</x:row>
    <x:row r="78" ht="25" customHeight="1">
      <x:c r="B78" s="1"/>
      <x:c r="C78" s="1" t="str">
        <x:v>供需覆盖率</x:v>
      </x:c>
      <x:c r="D78" s="1" t="n">
        <x:v>2030</x:v>
      </x:c>
      <x:c r="E78" s="31" t="n">
        <x:v>0.9378267797212763</x:v>
      </x:c>
      <x:c r="F78" s="31" t="n">
        <x:f>'供给晶圆'!J23</x:f>
        <x:v>0.9378267797212763</x:v>
      </x:c>
      <x:c r="G78" s="43" t="n">
        <x:f>F78-E78</x:f>
        <x:v>0</x:v>
      </x:c>
      <x:c r="H78" s="43" t="n">
        <x:v>1e-9</x:v>
      </x:c>
      <x:c r="I78" s="1" t="str">
        <x:f>IF(ABS(G78)&lt;=H78,"一致","差异")</x:f>
        <x:v>一致</x:v>
      </x:c>
      <x:c r="J78" s="1" t="str">
        <x:v>比例</x:v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</x:row>
    <x:row r="79" ht="25" customHeight="1">
      <x:c r="B79" s="1"/>
      <x:c r="C79" s="1" t="str">
        <x:v>先进工艺CPU占比</x:v>
      </x:c>
      <x:c r="D79" s="1" t="n">
        <x:v>2025</x:v>
      </x:c>
      <x:c r="E79" s="31" t="n">
        <x:v>0.4712494425465049</x:v>
      </x:c>
      <x:c r="F79" s="31" t="n">
        <x:f>'供给晶圆'!E10</x:f>
        <x:v>0.4712494425465049</x:v>
      </x:c>
      <x:c r="G79" s="43" t="n">
        <x:f>F79-E79</x:f>
        <x:v>0</x:v>
      </x:c>
      <x:c r="H79" s="43" t="n">
        <x:v>1e-9</x:v>
      </x:c>
      <x:c r="I79" s="1" t="str">
        <x:f>IF(ABS(G79)&lt;=H79,"一致","差异")</x:f>
        <x:v>一致</x:v>
      </x:c>
      <x:c r="J79" s="1" t="str">
        <x:v>比例</x:v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</x:row>
    <x:row r="80" ht="25" customHeight="1">
      <x:c r="B80" s="1"/>
      <x:c r="C80" s="1" t="str">
        <x:v>先进工艺CPU占比</x:v>
      </x:c>
      <x:c r="D80" s="1" t="n">
        <x:v>2026</x:v>
      </x:c>
      <x:c r="E80" s="31" t="n">
        <x:v>0.5684095589922195</x:v>
      </x:c>
      <x:c r="F80" s="31" t="n">
        <x:f>'供给晶圆'!F10</x:f>
        <x:v>0.5684095589922195</x:v>
      </x:c>
      <x:c r="G80" s="43" t="n">
        <x:f>F80-E80</x:f>
        <x:v>0</x:v>
      </x:c>
      <x:c r="H80" s="43" t="n">
        <x:v>1e-9</x:v>
      </x:c>
      <x:c r="I80" s="1" t="str">
        <x:f>IF(ABS(G80)&lt;=H80,"一致","差异")</x:f>
        <x:v>一致</x:v>
      </x:c>
      <x:c r="J80" s="1" t="str">
        <x:v>比例</x:v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</x:row>
    <x:row r="81" ht="25" customHeight="1">
      <x:c r="B81" s="1"/>
      <x:c r="C81" s="1" t="str">
        <x:v>先进工艺CPU占比</x:v>
      </x:c>
      <x:c r="D81" s="1" t="n">
        <x:v>2027</x:v>
      </x:c>
      <x:c r="E81" s="31" t="n">
        <x:v>0.6559369660197009</x:v>
      </x:c>
      <x:c r="F81" s="31" t="n">
        <x:f>'供给晶圆'!G10</x:f>
        <x:v>0.6559369660197009</x:v>
      </x:c>
      <x:c r="G81" s="43" t="n">
        <x:f>F81-E81</x:f>
        <x:v>0</x:v>
      </x:c>
      <x:c r="H81" s="43" t="n">
        <x:v>1e-9</x:v>
      </x:c>
      <x:c r="I81" s="1" t="str">
        <x:f>IF(ABS(G81)&lt;=H81,"一致","差异")</x:f>
        <x:v>一致</x:v>
      </x:c>
      <x:c r="J81" s="1" t="str">
        <x:v>比例</x:v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</x:row>
    <x:row r="82" ht="25" customHeight="1">
      <x:c r="B82" s="1"/>
      <x:c r="C82" s="1" t="str">
        <x:v>先进工艺CPU占比</x:v>
      </x:c>
      <x:c r="D82" s="1" t="n">
        <x:v>2028</x:v>
      </x:c>
      <x:c r="E82" s="31" t="n">
        <x:v>0.7297325610668508</x:v>
      </x:c>
      <x:c r="F82" s="31" t="n">
        <x:f>'供给晶圆'!H10</x:f>
        <x:v>0.7297325610668507</x:v>
      </x:c>
      <x:c r="G82" s="43" t="n">
        <x:f>F82-E82</x:f>
        <x:v>-1.1102230246251565e-16</x:v>
      </x:c>
      <x:c r="H82" s="43" t="n">
        <x:v>1e-9</x:v>
      </x:c>
      <x:c r="I82" s="1" t="str">
        <x:f>IF(ABS(G82)&lt;=H82,"一致","差异")</x:f>
        <x:v>一致</x:v>
      </x:c>
      <x:c r="J82" s="1" t="str">
        <x:v>比例</x:v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</x:row>
    <x:row r="83" ht="25" customHeight="1">
      <x:c r="B83" s="1"/>
      <x:c r="C83" s="1" t="str">
        <x:v>先进工艺CPU占比</x:v>
      </x:c>
      <x:c r="D83" s="1" t="n">
        <x:v>2029</x:v>
      </x:c>
      <x:c r="E83" s="31" t="n">
        <x:v>0.800309039773528</x:v>
      </x:c>
      <x:c r="F83" s="31" t="n">
        <x:f>'供给晶圆'!I10</x:f>
        <x:v>0.8003090397735281</x:v>
      </x:c>
      <x:c r="G83" s="43" t="n">
        <x:f>F83-E83</x:f>
        <x:v>1.1102230246251565e-16</x:v>
      </x:c>
      <x:c r="H83" s="43" t="n">
        <x:v>1e-9</x:v>
      </x:c>
      <x:c r="I83" s="1" t="str">
        <x:f>IF(ABS(G83)&lt;=H83,"一致","差异")</x:f>
        <x:v>一致</x:v>
      </x:c>
      <x:c r="J83" s="1" t="str">
        <x:v>比例</x:v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</x:row>
    <x:row r="84" ht="25" customHeight="1">
      <x:c r="B84" s="1"/>
      <x:c r="C84" s="1" t="str">
        <x:v>先进工艺CPU占比</x:v>
      </x:c>
      <x:c r="D84" s="1" t="n">
        <x:v>2030</x:v>
      </x:c>
      <x:c r="E84" s="31" t="n">
        <x:v>0.8648467838446536</x:v>
      </x:c>
      <x:c r="F84" s="31" t="n">
        <x:f>'供给晶圆'!J10</x:f>
        <x:v>0.8648467838446536</x:v>
      </x:c>
      <x:c r="G84" s="43" t="n">
        <x:f>F84-E84</x:f>
        <x:v>0</x:v>
      </x:c>
      <x:c r="H84" s="43" t="n">
        <x:v>1e-9</x:v>
      </x:c>
      <x:c r="I84" s="1" t="str">
        <x:f>IF(ABS(G84)&lt;=H84,"一致","差异")</x:f>
        <x:v>一致</x:v>
      </x:c>
      <x:c r="J84" s="1" t="str">
        <x:v>比例</x:v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</x:row>
    <x:row r="85" ht="25" customHeight="1">
      <x:c r="B85" s="1"/>
      <x:c r="C85" s="1" t="str">
        <x:v>等效每片晶圆良品CPU</x:v>
      </x:c>
      <x:c r="D85" s="1" t="n">
        <x:v>2025</x:v>
      </x:c>
      <x:c r="E85" s="31" t="n">
        <x:v>77.54103515809662</x:v>
      </x:c>
      <x:c r="F85" s="31" t="n">
        <x:f>'供给晶圆'!E11</x:f>
        <x:v>77.54103515809662</x:v>
      </x:c>
      <x:c r="G85" s="43" t="n">
        <x:f>F85-E85</x:f>
        <x:v>0</x:v>
      </x:c>
      <x:c r="H85" s="43" t="n">
        <x:v>1e-7</x:v>
      </x:c>
      <x:c r="I85" s="1" t="str">
        <x:f>IF(ABS(G85)&lt;=H85,"一致","差异")</x:f>
        <x:v>一致</x:v>
      </x:c>
      <x:c r="J85" s="1" t="str">
        <x:v>颗/片</x:v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</x:row>
    <x:row r="86" ht="25" customHeight="1">
      <x:c r="B86" s="1"/>
      <x:c r="C86" s="1" t="str">
        <x:v>等效每片晶圆良品CPU</x:v>
      </x:c>
      <x:c r="D86" s="1" t="n">
        <x:v>2026</x:v>
      </x:c>
      <x:c r="E86" s="31" t="n">
        <x:v>74.17017343888381</x:v>
      </x:c>
      <x:c r="F86" s="31" t="n">
        <x:f>'供给晶圆'!F11</x:f>
        <x:v>74.17017343888382</x:v>
      </x:c>
      <x:c r="G86" s="43" t="n">
        <x:f>F86-E86</x:f>
        <x:v>1.4210854715202004e-14</x:v>
      </x:c>
      <x:c r="H86" s="43" t="n">
        <x:v>1e-7</x:v>
      </x:c>
      <x:c r="I86" s="1" t="str">
        <x:f>IF(ABS(G86)&lt;=H86,"一致","差异")</x:f>
        <x:v>一致</x:v>
      </x:c>
      <x:c r="J86" s="1" t="str">
        <x:v>颗/片</x:v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</x:row>
    <x:row r="87" ht="25" customHeight="1">
      <x:c r="B87" s="1"/>
      <x:c r="C87" s="1" t="str">
        <x:v>等效每片晶圆良品CPU</x:v>
      </x:c>
      <x:c r="D87" s="1" t="n">
        <x:v>2027</x:v>
      </x:c>
      <x:c r="E87" s="31" t="n">
        <x:v>70.64100974449529</x:v>
      </x:c>
      <x:c r="F87" s="31" t="n">
        <x:f>'供给晶圆'!G11</x:f>
        <x:v>70.64100974449528</x:v>
      </x:c>
      <x:c r="G87" s="43" t="n">
        <x:f>F87-E87</x:f>
        <x:v>-1.4210854715202004e-14</x:v>
      </x:c>
      <x:c r="H87" s="43" t="n">
        <x:v>1e-7</x:v>
      </x:c>
      <x:c r="I87" s="1" t="str">
        <x:f>IF(ABS(G87)&lt;=H87,"一致","差异")</x:f>
        <x:v>一致</x:v>
      </x:c>
      <x:c r="J87" s="1" t="str">
        <x:v>颗/片</x:v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</x:row>
    <x:row r="88" ht="25" customHeight="1">
      <x:c r="B88" s="1"/>
      <x:c r="C88" s="1" t="str">
        <x:v>等效每片晶圆良品CPU</x:v>
      </x:c>
      <x:c r="D88" s="1" t="n">
        <x:v>2028</x:v>
      </x:c>
      <x:c r="E88" s="31" t="n">
        <x:v>67.15786103752953</x:v>
      </x:c>
      <x:c r="F88" s="31" t="n">
        <x:f>'供给晶圆'!H11</x:f>
        <x:v>67.15786103752951</x:v>
      </x:c>
      <x:c r="G88" s="43" t="n">
        <x:f>F88-E88</x:f>
        <x:v>-1.4210854715202004e-14</x:v>
      </x:c>
      <x:c r="H88" s="43" t="n">
        <x:v>1e-7</x:v>
      </x:c>
      <x:c r="I88" s="1" t="str">
        <x:f>IF(ABS(G88)&lt;=H88,"一致","差异")</x:f>
        <x:v>一致</x:v>
      </x:c>
      <x:c r="J88" s="1" t="str">
        <x:v>颗/片</x:v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</x:row>
    <x:row r="89" ht="25" customHeight="1">
      <x:c r="B89" s="1"/>
      <x:c r="C89" s="1" t="str">
        <x:v>等效每片晶圆良品CPU</x:v>
      </x:c>
      <x:c r="D89" s="1" t="n">
        <x:v>2029</x:v>
      </x:c>
      <x:c r="E89" s="31" t="n">
        <x:v>62.9155047470973</x:v>
      </x:c>
      <x:c r="F89" s="31" t="n">
        <x:f>'供给晶圆'!I11</x:f>
        <x:v>62.915504747097295</x:v>
      </x:c>
      <x:c r="G89" s="43" t="n">
        <x:f>F89-E89</x:f>
        <x:v>-7.105427357601002e-15</x:v>
      </x:c>
      <x:c r="H89" s="43" t="n">
        <x:v>1e-7</x:v>
      </x:c>
      <x:c r="I89" s="1" t="str">
        <x:f>IF(ABS(G89)&lt;=H89,"一致","差异")</x:f>
        <x:v>一致</x:v>
      </x:c>
      <x:c r="J89" s="1" t="str">
        <x:v>颗/片</x:v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</x:row>
    <x:row r="90" ht="25" customHeight="1">
      <x:c r="B90" s="1"/>
      <x:c r="C90" s="1" t="str">
        <x:v>等效每片晶圆良品CPU</x:v>
      </x:c>
      <x:c r="D90" s="1" t="n">
        <x:v>2030</x:v>
      </x:c>
      <x:c r="E90" s="31" t="n">
        <x:v>58.39255330191927</x:v>
      </x:c>
      <x:c r="F90" s="31" t="n">
        <x:f>'供给晶圆'!J11</x:f>
        <x:v>58.392553301919264</x:v>
      </x:c>
      <x:c r="G90" s="43" t="n">
        <x:f>F90-E90</x:f>
        <x:v>-7.105427357601002e-15</x:v>
      </x:c>
      <x:c r="H90" s="43" t="n">
        <x:v>1e-7</x:v>
      </x:c>
      <x:c r="I90" s="1" t="str">
        <x:f>IF(ABS(G90)&lt;=H90,"一致","差异")</x:f>
        <x:v>一致</x:v>
      </x:c>
      <x:c r="J90" s="1" t="str">
        <x:v>颗/片</x:v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</x:row>
    <x:row r="91" ht="25" customHeight="1">
      <x:c r="B91" s="1"/>
      <x:c r="C91" s="1" t="str">
        <x:v>传统CPU均价</x:v>
      </x:c>
      <x:c r="D91" s="1" t="n">
        <x:v>2025</x:v>
      </x:c>
      <x:c r="E91" s="15" t="n">
        <x:v>1125</x:v>
      </x:c>
      <x:c r="F91" s="15" t="n">
        <x:f>'价格市场'!E8</x:f>
        <x:v>1125</x:v>
      </x:c>
      <x:c r="G91" s="43" t="n">
        <x:f>F91-E91</x:f>
        <x:v>0</x:v>
      </x:c>
      <x:c r="H91" s="43" t="n">
        <x:v>0.00001</x:v>
      </x:c>
      <x:c r="I91" s="1" t="str">
        <x:f>IF(ABS(G91)&lt;=H91,"一致","差异")</x:f>
        <x:v>一致</x:v>
      </x:c>
      <x:c r="J91" s="1" t="str">
        <x:v>美元/颗</x:v>
      </x:c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</x:row>
    <x:row r="92" ht="25" customHeight="1">
      <x:c r="B92" s="1"/>
      <x:c r="C92" s="1" t="str">
        <x:v>传统CPU均价</x:v>
      </x:c>
      <x:c r="D92" s="1" t="n">
        <x:v>2026</x:v>
      </x:c>
      <x:c r="E92" s="15" t="n">
        <x:v>1380.3016561410911</x:v>
      </x:c>
      <x:c r="F92" s="15" t="n">
        <x:f>'价格市场'!F8</x:f>
        <x:v>1380.3016561410911</x:v>
      </x:c>
      <x:c r="G92" s="43" t="n">
        <x:f>F92-E92</x:f>
        <x:v>0</x:v>
      </x:c>
      <x:c r="H92" s="43" t="n">
        <x:v>0.00001</x:v>
      </x:c>
      <x:c r="I92" s="1" t="str">
        <x:f>IF(ABS(G92)&lt;=H92,"一致","差异")</x:f>
        <x:v>一致</x:v>
      </x:c>
      <x:c r="J92" s="1" t="str">
        <x:v>美元/颗</x:v>
      </x:c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</x:row>
    <x:row r="93" ht="25" customHeight="1">
      <x:c r="B93" s="1"/>
      <x:c r="C93" s="1" t="str">
        <x:v>传统CPU均价</x:v>
      </x:c>
      <x:c r="D93" s="1" t="n">
        <x:v>2027</x:v>
      </x:c>
      <x:c r="E93" s="15" t="n">
        <x:v>1579.9795755409307</x:v>
      </x:c>
      <x:c r="F93" s="15" t="n">
        <x:f>'价格市场'!G8</x:f>
        <x:v>1579.9795755409307</x:v>
      </x:c>
      <x:c r="G93" s="43" t="n">
        <x:f>F93-E93</x:f>
        <x:v>0</x:v>
      </x:c>
      <x:c r="H93" s="43" t="n">
        <x:v>0.00001</x:v>
      </x:c>
      <x:c r="I93" s="1" t="str">
        <x:f>IF(ABS(G93)&lt;=H93,"一致","差异")</x:f>
        <x:v>一致</x:v>
      </x:c>
      <x:c r="J93" s="1" t="str">
        <x:v>美元/颗</x:v>
      </x:c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</x:row>
    <x:row r="94" ht="25" customHeight="1">
      <x:c r="B94" s="1"/>
      <x:c r="C94" s="1" t="str">
        <x:v>传统CPU均价</x:v>
      </x:c>
      <x:c r="D94" s="1" t="n">
        <x:v>2028</x:v>
      </x:c>
      <x:c r="E94" s="15" t="n">
        <x:v>1844.4324097684155</x:v>
      </x:c>
      <x:c r="F94" s="15" t="n">
        <x:f>'价格市场'!H8</x:f>
        <x:v>1844.4324097684155</x:v>
      </x:c>
      <x:c r="G94" s="43" t="n">
        <x:f>F94-E94</x:f>
        <x:v>0</x:v>
      </x:c>
      <x:c r="H94" s="43" t="n">
        <x:v>0.00001</x:v>
      </x:c>
      <x:c r="I94" s="1" t="str">
        <x:f>IF(ABS(G94)&lt;=H94,"一致","差异")</x:f>
        <x:v>一致</x:v>
      </x:c>
      <x:c r="J94" s="1" t="str">
        <x:v>美元/颗</x:v>
      </x:c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</x:row>
    <x:row r="95" ht="25" customHeight="1">
      <x:c r="B95" s="1"/>
      <x:c r="C95" s="1" t="str">
        <x:v>传统CPU均价</x:v>
      </x:c>
      <x:c r="D95" s="1" t="n">
        <x:v>2029</x:v>
      </x:c>
      <x:c r="E95" s="15" t="n">
        <x:v>2084.866961739185</x:v>
      </x:c>
      <x:c r="F95" s="15" t="n">
        <x:f>'价格市场'!I8</x:f>
        <x:v>2084.866961739185</x:v>
      </x:c>
      <x:c r="G95" s="43" t="n">
        <x:f>F95-E95</x:f>
        <x:v>0</x:v>
      </x:c>
      <x:c r="H95" s="43" t="n">
        <x:v>0.00001</x:v>
      </x:c>
      <x:c r="I95" s="1" t="str">
        <x:f>IF(ABS(G95)&lt;=H95,"一致","差异")</x:f>
        <x:v>一致</x:v>
      </x:c>
      <x:c r="J95" s="1" t="str">
        <x:v>美元/颗</x:v>
      </x:c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</x:row>
    <x:row r="96" ht="25" customHeight="1">
      <x:c r="B96" s="1"/>
      <x:c r="C96" s="1" t="str">
        <x:v>传统CPU均价</x:v>
      </x:c>
      <x:c r="D96" s="1" t="n">
        <x:v>2030</x:v>
      </x:c>
      <x:c r="E96" s="15" t="n">
        <x:v>2338.53293082058</x:v>
      </x:c>
      <x:c r="F96" s="15" t="n">
        <x:f>'价格市场'!J8</x:f>
        <x:v>2338.53293082058</x:v>
      </x:c>
      <x:c r="G96" s="43" t="n">
        <x:f>F96-E96</x:f>
        <x:v>0</x:v>
      </x:c>
      <x:c r="H96" s="43" t="n">
        <x:v>0.00001</x:v>
      </x:c>
      <x:c r="I96" s="1" t="str">
        <x:f>IF(ABS(G96)&lt;=H96,"一致","差异")</x:f>
        <x:v>一致</x:v>
      </x:c>
      <x:c r="J96" s="1" t="str">
        <x:v>美元/颗</x:v>
      </x:c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</x:row>
    <x:row r="97" ht="25" customHeight="1">
      <x:c r="B97" s="1"/>
      <x:c r="C97" s="1" t="str">
        <x:v>机头CPU均价</x:v>
      </x:c>
      <x:c r="D97" s="1" t="n">
        <x:v>2025</x:v>
      </x:c>
      <x:c r="E97" s="15" t="n">
        <x:v>1400</x:v>
      </x:c>
      <x:c r="F97" s="15" t="n">
        <x:f>'价格市场'!E9</x:f>
        <x:v>1400</x:v>
      </x:c>
      <x:c r="G97" s="43" t="n">
        <x:f>F97-E97</x:f>
        <x:v>0</x:v>
      </x:c>
      <x:c r="H97" s="43" t="n">
        <x:v>0.00001</x:v>
      </x:c>
      <x:c r="I97" s="1" t="str">
        <x:f>IF(ABS(G97)&lt;=H97,"一致","差异")</x:f>
        <x:v>一致</x:v>
      </x:c>
      <x:c r="J97" s="1" t="str">
        <x:v>美元/颗</x:v>
      </x:c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</x:row>
    <x:row r="98" ht="25" customHeight="1">
      <x:c r="B98" s="1"/>
      <x:c r="C98" s="1" t="str">
        <x:v>机头CPU均价</x:v>
      </x:c>
      <x:c r="D98" s="1" t="n">
        <x:v>2026</x:v>
      </x:c>
      <x:c r="E98" s="15" t="n">
        <x:v>1799.9589233939487</x:v>
      </x:c>
      <x:c r="F98" s="15" t="n">
        <x:f>'价格市场'!F9</x:f>
        <x:v>1799.9589233939487</x:v>
      </x:c>
      <x:c r="G98" s="43" t="n">
        <x:f>F98-E98</x:f>
        <x:v>0</x:v>
      </x:c>
      <x:c r="H98" s="43" t="n">
        <x:v>0.00001</x:v>
      </x:c>
      <x:c r="I98" s="1" t="str">
        <x:f>IF(ABS(G98)&lt;=H98,"一致","差异")</x:f>
        <x:v>一致</x:v>
      </x:c>
      <x:c r="J98" s="1" t="str">
        <x:v>美元/颗</x:v>
      </x:c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</x:row>
    <x:row r="99" ht="25" customHeight="1">
      <x:c r="B99" s="1"/>
      <x:c r="C99" s="1" t="str">
        <x:v>机头CPU均价</x:v>
      </x:c>
      <x:c r="D99" s="1" t="n">
        <x:v>2027</x:v>
      </x:c>
      <x:c r="E99" s="15" t="n">
        <x:v>2148.1499746634763</x:v>
      </x:c>
      <x:c r="F99" s="15" t="n">
        <x:f>'价格市场'!G9</x:f>
        <x:v>2148.1499746634763</x:v>
      </x:c>
      <x:c r="G99" s="43" t="n">
        <x:f>F99-E99</x:f>
        <x:v>0</x:v>
      </x:c>
      <x:c r="H99" s="43" t="n">
        <x:v>0.00001</x:v>
      </x:c>
      <x:c r="I99" s="1" t="str">
        <x:f>IF(ABS(G99)&lt;=H99,"一致","差异")</x:f>
        <x:v>一致</x:v>
      </x:c>
      <x:c r="J99" s="1" t="str">
        <x:v>美元/颗</x:v>
      </x:c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</x:row>
    <x:row r="100" ht="25" customHeight="1">
      <x:c r="B100" s="1"/>
      <x:c r="C100" s="1" t="str">
        <x:v>机头CPU均价</x:v>
      </x:c>
      <x:c r="D100" s="1" t="n">
        <x:v>2028</x:v>
      </x:c>
      <x:c r="E100" s="15" t="n">
        <x:v>2438.929214734783</x:v>
      </x:c>
      <x:c r="F100" s="15" t="n">
        <x:f>'价格市场'!H9</x:f>
        <x:v>2438.929214734783</x:v>
      </x:c>
      <x:c r="G100" s="43" t="n">
        <x:f>F100-E100</x:f>
        <x:v>0</x:v>
      </x:c>
      <x:c r="H100" s="43" t="n">
        <x:v>0.00001</x:v>
      </x:c>
      <x:c r="I100" s="1" t="str">
        <x:f>IF(ABS(G100)&lt;=H100,"一致","差异")</x:f>
        <x:v>一致</x:v>
      </x:c>
      <x:c r="J100" s="1" t="str">
        <x:v>美元/颗</x:v>
      </x:c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</x:row>
    <x:row r="101" ht="25" customHeight="1">
      <x:c r="B101" s="1"/>
      <x:c r="C101" s="1" t="str">
        <x:v>机头CPU均价</x:v>
      </x:c>
      <x:c r="D101" s="1" t="n">
        <x:v>2029</x:v>
      </x:c>
      <x:c r="E101" s="15" t="n">
        <x:v>2866.5499585278335</x:v>
      </x:c>
      <x:c r="F101" s="15" t="n">
        <x:f>'价格市场'!I9</x:f>
        <x:v>2866.5499585278335</x:v>
      </x:c>
      <x:c r="G101" s="43" t="n">
        <x:f>F101-E101</x:f>
        <x:v>0</x:v>
      </x:c>
      <x:c r="H101" s="43" t="n">
        <x:v>0.00001</x:v>
      </x:c>
      <x:c r="I101" s="1" t="str">
        <x:f>IF(ABS(G101)&lt;=H101,"一致","差异")</x:f>
        <x:v>一致</x:v>
      </x:c>
      <x:c r="J101" s="1" t="str">
        <x:v>美元/颗</x:v>
      </x:c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</x:row>
    <x:row r="102" ht="25" customHeight="1">
      <x:c r="B102" s="1"/>
      <x:c r="C102" s="1" t="str">
        <x:v>机头CPU均价</x:v>
      </x:c>
      <x:c r="D102" s="1" t="n">
        <x:v>2030</x:v>
      </x:c>
      <x:c r="E102" s="15" t="n">
        <x:v>3330.1563526857612</x:v>
      </x:c>
      <x:c r="F102" s="15" t="n">
        <x:f>'价格市场'!J9</x:f>
        <x:v>3330.1563526857612</x:v>
      </x:c>
      <x:c r="G102" s="43" t="n">
        <x:f>F102-E102</x:f>
        <x:v>0</x:v>
      </x:c>
      <x:c r="H102" s="43" t="n">
        <x:v>0.00001</x:v>
      </x:c>
      <x:c r="I102" s="1" t="str">
        <x:f>IF(ABS(G102)&lt;=H102,"一致","差异")</x:f>
        <x:v>一致</x:v>
      </x:c>
      <x:c r="J102" s="1" t="str">
        <x:v>美元/颗</x:v>
      </x:c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</x:row>
    <x:row r="103" ht="25" customHeight="1">
      <x:c r="B103" s="1"/>
      <x:c r="C103" s="1" t="str">
        <x:v>执行CPU均价</x:v>
      </x:c>
      <x:c r="D103" s="1" t="n">
        <x:v>2025</x:v>
      </x:c>
      <x:c r="E103" s="15" t="n">
        <x:v>1500</x:v>
      </x:c>
      <x:c r="F103" s="15" t="n">
        <x:f>'价格市场'!E10</x:f>
        <x:v>1500</x:v>
      </x:c>
      <x:c r="G103" s="43" t="n">
        <x:f>F103-E103</x:f>
        <x:v>0</x:v>
      </x:c>
      <x:c r="H103" s="43" t="n">
        <x:v>0.00001</x:v>
      </x:c>
      <x:c r="I103" s="1" t="str">
        <x:f>IF(ABS(G103)&lt;=H103,"一致","差异")</x:f>
        <x:v>一致</x:v>
      </x:c>
      <x:c r="J103" s="1" t="str">
        <x:v>美元/颗</x:v>
      </x:c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</x:row>
    <x:row r="104" ht="25" customHeight="1">
      <x:c r="B104" s="1"/>
      <x:c r="C104" s="1" t="str">
        <x:v>执行CPU均价</x:v>
      </x:c>
      <x:c r="D104" s="1" t="n">
        <x:v>2026</x:v>
      </x:c>
      <x:c r="E104" s="15" t="n">
        <x:v>1814.4000000000003</x:v>
      </x:c>
      <x:c r="F104" s="15" t="n">
        <x:f>'价格市场'!F10</x:f>
        <x:v>1814.4000000000003</x:v>
      </x:c>
      <x:c r="G104" s="43" t="n">
        <x:f>F104-E104</x:f>
        <x:v>0</x:v>
      </x:c>
      <x:c r="H104" s="43" t="n">
        <x:v>0.00001</x:v>
      </x:c>
      <x:c r="I104" s="1" t="str">
        <x:f>IF(ABS(G104)&lt;=H104,"一致","差异")</x:f>
        <x:v>一致</x:v>
      </x:c>
      <x:c r="J104" s="1" t="str">
        <x:v>美元/颗</x:v>
      </x:c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</x:row>
    <x:row r="105" ht="25" customHeight="1">
      <x:c r="B105" s="1"/>
      <x:c r="C105" s="1" t="str">
        <x:v>执行CPU均价</x:v>
      </x:c>
      <x:c r="D105" s="1" t="n">
        <x:v>2027</x:v>
      </x:c>
      <x:c r="E105" s="15" t="n">
        <x:v>2234.9613710546637</x:v>
      </x:c>
      <x:c r="F105" s="15" t="n">
        <x:f>'价格市场'!G10</x:f>
        <x:v>2234.9613710546637</x:v>
      </x:c>
      <x:c r="G105" s="43" t="n">
        <x:f>F105-E105</x:f>
        <x:v>0</x:v>
      </x:c>
      <x:c r="H105" s="43" t="n">
        <x:v>0.00001</x:v>
      </x:c>
      <x:c r="I105" s="1" t="str">
        <x:f>IF(ABS(G105)&lt;=H105,"一致","差异")</x:f>
        <x:v>一致</x:v>
      </x:c>
      <x:c r="J105" s="1" t="str">
        <x:v>美元/颗</x:v>
      </x:c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</x:row>
    <x:row r="106" ht="25" customHeight="1">
      <x:c r="B106" s="1"/>
      <x:c r="C106" s="1" t="str">
        <x:v>执行CPU均价</x:v>
      </x:c>
      <x:c r="D106" s="1" t="n">
        <x:v>2028</x:v>
      </x:c>
      <x:c r="E106" s="15" t="n">
        <x:v>2604.572391194746</x:v>
      </x:c>
      <x:c r="F106" s="15" t="n">
        <x:f>'价格市场'!H10</x:f>
        <x:v>2604.572391194746</x:v>
      </x:c>
      <x:c r="G106" s="43" t="n">
        <x:f>F106-E106</x:f>
        <x:v>0</x:v>
      </x:c>
      <x:c r="H106" s="43" t="n">
        <x:v>0.00001</x:v>
      </x:c>
      <x:c r="I106" s="1" t="str">
        <x:f>IF(ABS(G106)&lt;=H106,"一致","差异")</x:f>
        <x:v>一致</x:v>
      </x:c>
      <x:c r="J106" s="1" t="str">
        <x:v>美元/颗</x:v>
      </x:c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</x:row>
    <x:row r="107" ht="25" customHeight="1">
      <x:c r="B107" s="1"/>
      <x:c r="C107" s="1" t="str">
        <x:v>执行CPU均价</x:v>
      </x:c>
      <x:c r="D107" s="1" t="n">
        <x:v>2029</x:v>
      </x:c>
      <x:c r="E107" s="15" t="n">
        <x:v>2959.8472385094337</x:v>
      </x:c>
      <x:c r="F107" s="15" t="n">
        <x:f>'价格市场'!I10</x:f>
        <x:v>2959.8472385094337</x:v>
      </x:c>
      <x:c r="G107" s="43" t="n">
        <x:f>F107-E107</x:f>
        <x:v>0</x:v>
      </x:c>
      <x:c r="H107" s="43" t="n">
        <x:v>0.00001</x:v>
      </x:c>
      <x:c r="I107" s="1" t="str">
        <x:f>IF(ABS(G107)&lt;=H107,"一致","差异")</x:f>
        <x:v>一致</x:v>
      </x:c>
      <x:c r="J107" s="1" t="str">
        <x:v>美元/颗</x:v>
      </x:c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</x:row>
    <x:row r="108" ht="25" customHeight="1">
      <x:c r="B108" s="1"/>
      <x:c r="C108" s="1" t="str">
        <x:v>执行CPU均价</x:v>
      </x:c>
      <x:c r="D108" s="1" t="n">
        <x:v>2030</x:v>
      </x:c>
      <x:c r="E108" s="15" t="n">
        <x:v>3350.556229385305</x:v>
      </x:c>
      <x:c r="F108" s="15" t="n">
        <x:f>'价格市场'!J10</x:f>
        <x:v>3350.556229385305</x:v>
      </x:c>
      <x:c r="G108" s="43" t="n">
        <x:f>F108-E108</x:f>
        <x:v>0</x:v>
      </x:c>
      <x:c r="H108" s="43" t="n">
        <x:v>0.00001</x:v>
      </x:c>
      <x:c r="I108" s="1" t="str">
        <x:f>IF(ABS(G108)&lt;=H108,"一致","差异")</x:f>
        <x:v>一致</x:v>
      </x:c>
      <x:c r="J108" s="1" t="str">
        <x:v>美元/颗</x:v>
      </x:c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</x:row>
    <x:row r="109" ht="25" customHeight="1">
      <x:c r="B109" s="1"/>
      <x:c r="C109" s="1" t="str">
        <x:v>其他AI CPU均价</x:v>
      </x:c>
      <x:c r="D109" s="1" t="n">
        <x:v>2025</x:v>
      </x:c>
      <x:c r="E109" s="15" t="n">
        <x:v>1200</x:v>
      </x:c>
      <x:c r="F109" s="15" t="n">
        <x:f>'价格市场'!E11</x:f>
        <x:v>1200</x:v>
      </x:c>
      <x:c r="G109" s="43" t="n">
        <x:f>F109-E109</x:f>
        <x:v>0</x:v>
      </x:c>
      <x:c r="H109" s="43" t="n">
        <x:v>0.00001</x:v>
      </x:c>
      <x:c r="I109" s="1" t="str">
        <x:f>IF(ABS(G109)&lt;=H109,"一致","差异")</x:f>
        <x:v>一致</x:v>
      </x:c>
      <x:c r="J109" s="1" t="str">
        <x:v>美元/颗</x:v>
      </x:c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</x:row>
    <x:row r="110" ht="25" customHeight="1">
      <x:c r="B110" s="1"/>
      <x:c r="C110" s="1" t="str">
        <x:v>其他AI CPU均价</x:v>
      </x:c>
      <x:c r="D110" s="1" t="n">
        <x:v>2026</x:v>
      </x:c>
      <x:c r="E110" s="15" t="n">
        <x:v>1472.3217665504974</x:v>
      </x:c>
      <x:c r="F110" s="15" t="n">
        <x:f>'价格市场'!F11</x:f>
        <x:v>1472.3217665504974</x:v>
      </x:c>
      <x:c r="G110" s="43" t="n">
        <x:f>F110-E110</x:f>
        <x:v>0</x:v>
      </x:c>
      <x:c r="H110" s="43" t="n">
        <x:v>0.00001</x:v>
      </x:c>
      <x:c r="I110" s="1" t="str">
        <x:f>IF(ABS(G110)&lt;=H110,"一致","差异")</x:f>
        <x:v>一致</x:v>
      </x:c>
      <x:c r="J110" s="1" t="str">
        <x:v>美元/颗</x:v>
      </x:c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</x:row>
    <x:row r="111" ht="25" customHeight="1">
      <x:c r="B111" s="1"/>
      <x:c r="C111" s="1" t="str">
        <x:v>其他AI CPU均价</x:v>
      </x:c>
      <x:c r="D111" s="1" t="n">
        <x:v>2027</x:v>
      </x:c>
      <x:c r="E111" s="15" t="n">
        <x:v>1685.3115472436596</x:v>
      </x:c>
      <x:c r="F111" s="15" t="n">
        <x:f>'价格市场'!G11</x:f>
        <x:v>1685.3115472436596</x:v>
      </x:c>
      <x:c r="G111" s="43" t="n">
        <x:f>F111-E111</x:f>
        <x:v>0</x:v>
      </x:c>
      <x:c r="H111" s="43" t="n">
        <x:v>0.00001</x:v>
      </x:c>
      <x:c r="I111" s="1" t="str">
        <x:f>IF(ABS(G111)&lt;=H111,"一致","差异")</x:f>
        <x:v>一致</x:v>
      </x:c>
      <x:c r="J111" s="1" t="str">
        <x:v>美元/颗</x:v>
      </x:c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</x:row>
    <x:row r="112" ht="25" customHeight="1">
      <x:c r="B112" s="1"/>
      <x:c r="C112" s="1" t="str">
        <x:v>其他AI CPU均价</x:v>
      </x:c>
      <x:c r="D112" s="1" t="n">
        <x:v>2028</x:v>
      </x:c>
      <x:c r="E112" s="15" t="n">
        <x:v>1967.3945704196433</x:v>
      </x:c>
      <x:c r="F112" s="15" t="n">
        <x:f>'价格市场'!H11</x:f>
        <x:v>1967.3945704196433</x:v>
      </x:c>
      <x:c r="G112" s="43" t="n">
        <x:f>F112-E112</x:f>
        <x:v>0</x:v>
      </x:c>
      <x:c r="H112" s="43" t="n">
        <x:v>0.00001</x:v>
      </x:c>
      <x:c r="I112" s="1" t="str">
        <x:f>IF(ABS(G112)&lt;=H112,"一致","差异")</x:f>
        <x:v>一致</x:v>
      </x:c>
      <x:c r="J112" s="1" t="str">
        <x:v>美元/颗</x:v>
      </x:c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</x:row>
    <x:row r="113" ht="25" customHeight="1">
      <x:c r="B113" s="1"/>
      <x:c r="C113" s="1" t="str">
        <x:v>其他AI CPU均价</x:v>
      </x:c>
      <x:c r="D113" s="1" t="n">
        <x:v>2029</x:v>
      </x:c>
      <x:c r="E113" s="15" t="n">
        <x:v>2223.8580925217975</x:v>
      </x:c>
      <x:c r="F113" s="15" t="n">
        <x:f>'价格市场'!I11</x:f>
        <x:v>2223.8580925217975</x:v>
      </x:c>
      <x:c r="G113" s="43" t="n">
        <x:f>F113-E113</x:f>
        <x:v>0</x:v>
      </x:c>
      <x:c r="H113" s="43" t="n">
        <x:v>0.00001</x:v>
      </x:c>
      <x:c r="I113" s="1" t="str">
        <x:f>IF(ABS(G113)&lt;=H113,"一致","差异")</x:f>
        <x:v>一致</x:v>
      </x:c>
      <x:c r="J113" s="1" t="str">
        <x:v>美元/颗</x:v>
      </x:c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</x:row>
    <x:row r="114" ht="25" customHeight="1">
      <x:c r="B114" s="1"/>
      <x:c r="C114" s="1" t="str">
        <x:v>其他AI CPU均价</x:v>
      </x:c>
      <x:c r="D114" s="1" t="n">
        <x:v>2030</x:v>
      </x:c>
      <x:c r="E114" s="15" t="n">
        <x:v>2494.435126208619</x:v>
      </x:c>
      <x:c r="F114" s="15" t="n">
        <x:f>'价格市场'!J11</x:f>
        <x:v>2494.435126208619</x:v>
      </x:c>
      <x:c r="G114" s="43" t="n">
        <x:f>F114-E114</x:f>
        <x:v>0</x:v>
      </x:c>
      <x:c r="H114" s="43" t="n">
        <x:v>0.00001</x:v>
      </x:c>
      <x:c r="I114" s="1" t="str">
        <x:f>IF(ABS(G114)&lt;=H114,"一致","差异")</x:f>
        <x:v>一致</x:v>
      </x:c>
      <x:c r="J114" s="1" t="str">
        <x:v>美元/颗</x:v>
      </x:c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</x:row>
    <x:row r="115" ht="25" customHeight="1">
      <x:c r="B115" s="1"/>
      <x:c r="C115" s="1" t="str">
        <x:v>整体平均售价</x:v>
      </x:c>
      <x:c r="D115" s="1" t="n">
        <x:v>2025</x:v>
      </x:c>
      <x:c r="E115" s="15" t="n">
        <x:v>1167.2722231702069</x:v>
      </x:c>
      <x:c r="F115" s="15" t="n">
        <x:f>'价格市场'!E12</x:f>
        <x:v>1167.2722231702069</x:v>
      </x:c>
      <x:c r="G115" s="43" t="n">
        <x:f>F115-E115</x:f>
        <x:v>0</x:v>
      </x:c>
      <x:c r="H115" s="43" t="n">
        <x:v>0.00001</x:v>
      </x:c>
      <x:c r="I115" s="1" t="str">
        <x:f>IF(ABS(G115)&lt;=H115,"一致","差异")</x:f>
        <x:v>一致</x:v>
      </x:c>
      <x:c r="J115" s="1" t="str">
        <x:v>美元/颗</x:v>
      </x:c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</x:row>
    <x:row r="116" ht="25" customHeight="1">
      <x:c r="B116" s="1"/>
      <x:c r="C116" s="1" t="str">
        <x:v>整体平均售价</x:v>
      </x:c>
      <x:c r="D116" s="1" t="n">
        <x:v>2026</x:v>
      </x:c>
      <x:c r="E116" s="15" t="n">
        <x:v>1472.317817076559</x:v>
      </x:c>
      <x:c r="F116" s="15" t="n">
        <x:f>'价格市场'!F12</x:f>
        <x:v>1472.317817076559</x:v>
      </x:c>
      <x:c r="G116" s="43" t="n">
        <x:f>F116-E116</x:f>
        <x:v>0</x:v>
      </x:c>
      <x:c r="H116" s="43" t="n">
        <x:v>0.00001</x:v>
      </x:c>
      <x:c r="I116" s="1" t="str">
        <x:f>IF(ABS(G116)&lt;=H116,"一致","差异")</x:f>
        <x:v>一致</x:v>
      </x:c>
      <x:c r="J116" s="1" t="str">
        <x:v>美元/颗</x:v>
      </x:c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</x:row>
    <x:row r="117" ht="25" customHeight="1">
      <x:c r="B117" s="1"/>
      <x:c r="C117" s="1" t="str">
        <x:v>整体平均售价</x:v>
      </x:c>
      <x:c r="D117" s="1" t="n">
        <x:v>2027</x:v>
      </x:c>
      <x:c r="E117" s="15" t="n">
        <x:v>1741.8272291044539</x:v>
      </x:c>
      <x:c r="F117" s="15" t="n">
        <x:f>'价格市场'!G12</x:f>
        <x:v>1741.8272291044539</x:v>
      </x:c>
      <x:c r="G117" s="43" t="n">
        <x:f>F117-E117</x:f>
        <x:v>0</x:v>
      </x:c>
      <x:c r="H117" s="43" t="n">
        <x:v>0.00001</x:v>
      </x:c>
      <x:c r="I117" s="1" t="str">
        <x:f>IF(ABS(G117)&lt;=H117,"一致","差异")</x:f>
        <x:v>一致</x:v>
      </x:c>
      <x:c r="J117" s="1" t="str">
        <x:v>美元/颗</x:v>
      </x:c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</x:row>
    <x:row r="118" ht="25" customHeight="1">
      <x:c r="B118" s="1"/>
      <x:c r="C118" s="1" t="str">
        <x:v>整体平均售价</x:v>
      </x:c>
      <x:c r="D118" s="1" t="n">
        <x:v>2028</x:v>
      </x:c>
      <x:c r="E118" s="15" t="n">
        <x:v>2042.9401610516636</x:v>
      </x:c>
      <x:c r="F118" s="15" t="n">
        <x:f>'价格市场'!H12</x:f>
        <x:v>2042.9401610516632</x:v>
      </x:c>
      <x:c r="G118" s="43" t="n">
        <x:f>F118-E118</x:f>
        <x:v>-4.547473508864641e-13</x:v>
      </x:c>
      <x:c r="H118" s="43" t="n">
        <x:v>0.00001</x:v>
      </x:c>
      <x:c r="I118" s="1" t="str">
        <x:f>IF(ABS(G118)&lt;=H118,"一致","差异")</x:f>
        <x:v>一致</x:v>
      </x:c>
      <x:c r="J118" s="1" t="str">
        <x:v>美元/颗</x:v>
      </x:c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</x:row>
    <x:row r="119" ht="25" customHeight="1">
      <x:c r="B119" s="1"/>
      <x:c r="C119" s="1" t="str">
        <x:v>整体平均售价</x:v>
      </x:c>
      <x:c r="D119" s="1" t="n">
        <x:v>2029</x:v>
      </x:c>
      <x:c r="E119" s="15" t="n">
        <x:v>2376.55576760414</x:v>
      </x:c>
      <x:c r="F119" s="15" t="n">
        <x:f>'价格市场'!I12</x:f>
        <x:v>2376.555767604141</x:v>
      </x:c>
      <x:c r="G119" s="43" t="n">
        <x:f>F119-E119</x:f>
        <x:v>9.094947017729282e-13</x:v>
      </x:c>
      <x:c r="H119" s="43" t="n">
        <x:v>0.00001</x:v>
      </x:c>
      <x:c r="I119" s="1" t="str">
        <x:f>IF(ABS(G119)&lt;=H119,"一致","差异")</x:f>
        <x:v>一致</x:v>
      </x:c>
      <x:c r="J119" s="1" t="str">
        <x:v>美元/颗</x:v>
      </x:c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</x:row>
    <x:row r="120" ht="25" customHeight="1">
      <x:c r="B120" s="1"/>
      <x:c r="C120" s="1" t="str">
        <x:v>整体平均售价</x:v>
      </x:c>
      <x:c r="D120" s="1" t="n">
        <x:v>2030</x:v>
      </x:c>
      <x:c r="E120" s="15" t="n">
        <x:v>2743.677077225236</x:v>
      </x:c>
      <x:c r="F120" s="15" t="n">
        <x:f>'价格市场'!J12</x:f>
        <x:v>2743.6770772252357</x:v>
      </x:c>
      <x:c r="G120" s="43" t="n">
        <x:f>F120-E120</x:f>
        <x:v>-4.547473508864641e-13</x:v>
      </x:c>
      <x:c r="H120" s="43" t="n">
        <x:v>0.00001</x:v>
      </x:c>
      <x:c r="I120" s="1" t="str">
        <x:f>IF(ABS(G120)&lt;=H120,"一致","差异")</x:f>
        <x:v>一致</x:v>
      </x:c>
      <x:c r="J120" s="1" t="str">
        <x:v>美元/颗</x:v>
      </x:c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</x:row>
    <x:row r="121" ht="25" customHeight="1">
      <x:c r="B121" s="1"/>
      <x:c r="C121" s="1" t="str">
        <x:v>潜在需求收入</x:v>
      </x:c>
      <x:c r="D121" s="1" t="n">
        <x:v>2025</x:v>
      </x:c>
      <x:c r="E121" s="31" t="n">
        <x:v>29.208311986019737</x:v>
      </x:c>
      <x:c r="F121" s="31" t="n">
        <x:f>'价格市场'!E19</x:f>
        <x:v>29.208311986019737</x:v>
      </x:c>
      <x:c r="G121" s="43" t="n">
        <x:f>F121-E121</x:f>
        <x:v>0</x:v>
      </x:c>
      <x:c r="H121" s="43" t="n">
        <x:v>1e-7</x:v>
      </x:c>
      <x:c r="I121" s="1" t="str">
        <x:f>IF(ABS(G121)&lt;=H121,"一致","差异")</x:f>
        <x:v>一致</x:v>
      </x:c>
      <x:c r="J121" s="1" t="str">
        <x:v>十亿美元/年</x:v>
      </x:c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</x:row>
    <x:row r="122" ht="25" customHeight="1">
      <x:c r="B122" s="1"/>
      <x:c r="C122" s="1" t="str">
        <x:v>潜在需求收入</x:v>
      </x:c>
      <x:c r="D122" s="1" t="n">
        <x:v>2026</x:v>
      </x:c>
      <x:c r="E122" s="31" t="n">
        <x:v>44.18613526228391</x:v>
      </x:c>
      <x:c r="F122" s="31" t="n">
        <x:f>'价格市场'!F19</x:f>
        <x:v>44.18613526228392</x:v>
      </x:c>
      <x:c r="G122" s="43" t="n">
        <x:f>F122-E122</x:f>
        <x:v>7.105427357601002e-15</x:v>
      </x:c>
      <x:c r="H122" s="43" t="n">
        <x:v>1e-7</x:v>
      </x:c>
      <x:c r="I122" s="1" t="str">
        <x:f>IF(ABS(G122)&lt;=H122,"一致","差异")</x:f>
        <x:v>一致</x:v>
      </x:c>
      <x:c r="J122" s="1" t="str">
        <x:v>十亿美元/年</x:v>
      </x:c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</x:row>
    <x:row r="123" ht="25" customHeight="1">
      <x:c r="B123" s="1"/>
      <x:c r="C123" s="1" t="str">
        <x:v>潜在需求收入</x:v>
      </x:c>
      <x:c r="D123" s="1" t="n">
        <x:v>2027</x:v>
      </x:c>
      <x:c r="E123" s="31" t="n">
        <x:v>61.700247095452816</x:v>
      </x:c>
      <x:c r="F123" s="31" t="n">
        <x:f>'价格市场'!G19</x:f>
        <x:v>61.700247095452816</x:v>
      </x:c>
      <x:c r="G123" s="43" t="n">
        <x:f>F123-E123</x:f>
        <x:v>0</x:v>
      </x:c>
      <x:c r="H123" s="43" t="n">
        <x:v>1e-7</x:v>
      </x:c>
      <x:c r="I123" s="1" t="str">
        <x:f>IF(ABS(G123)&lt;=H123,"一致","差异")</x:f>
        <x:v>一致</x:v>
      </x:c>
      <x:c r="J123" s="1" t="str">
        <x:v>十亿美元/年</x:v>
      </x:c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</x:row>
    <x:row r="124" ht="25" customHeight="1">
      <x:c r="B124" s="1"/>
      <x:c r="C124" s="1" t="str">
        <x:v>潜在需求收入</x:v>
      </x:c>
      <x:c r="D124" s="1" t="n">
        <x:v>2028</x:v>
      </x:c>
      <x:c r="E124" s="31" t="n">
        <x:v>80.80231562128428</x:v>
      </x:c>
      <x:c r="F124" s="31" t="n">
        <x:f>'价格市场'!H19</x:f>
        <x:v>80.80231562128428</x:v>
      </x:c>
      <x:c r="G124" s="43" t="n">
        <x:f>F124-E124</x:f>
        <x:v>0</x:v>
      </x:c>
      <x:c r="H124" s="43" t="n">
        <x:v>1e-7</x:v>
      </x:c>
      <x:c r="I124" s="1" t="str">
        <x:f>IF(ABS(G124)&lt;=H124,"一致","差异")</x:f>
        <x:v>一致</x:v>
      </x:c>
      <x:c r="J124" s="1" t="str">
        <x:v>十亿美元/年</x:v>
      </x:c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</x:row>
    <x:row r="125" ht="25" customHeight="1">
      <x:c r="B125" s="1"/>
      <x:c r="C125" s="1" t="str">
        <x:v>潜在需求收入</x:v>
      </x:c>
      <x:c r="D125" s="1" t="n">
        <x:v>2029</x:v>
      </x:c>
      <x:c r="E125" s="31" t="n">
        <x:v>105.78935341418126</x:v>
      </x:c>
      <x:c r="F125" s="31" t="n">
        <x:f>'价格市场'!I19</x:f>
        <x:v>105.78935341418129</x:v>
      </x:c>
      <x:c r="G125" s="43" t="n">
        <x:f>F125-E125</x:f>
        <x:v>2.842170943040401e-14</x:v>
      </x:c>
      <x:c r="H125" s="43" t="n">
        <x:v>1e-7</x:v>
      </x:c>
      <x:c r="I125" s="1" t="str">
        <x:f>IF(ABS(G125)&lt;=H125,"一致","差异")</x:f>
        <x:v>一致</x:v>
      </x:c>
      <x:c r="J125" s="1" t="str">
        <x:v>十亿美元/年</x:v>
      </x:c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</x:row>
    <x:row r="126" ht="25" customHeight="1">
      <x:c r="B126" s="1"/>
      <x:c r="C126" s="1" t="str">
        <x:v>潜在需求收入</x:v>
      </x:c>
      <x:c r="D126" s="1" t="n">
        <x:v>2030</x:v>
      </x:c>
      <x:c r="E126" s="31" t="n">
        <x:v>137.72178941536131</x:v>
      </x:c>
      <x:c r="F126" s="31" t="n">
        <x:f>'价格市场'!J19</x:f>
        <x:v>137.7217894153613</x:v>
      </x:c>
      <x:c r="G126" s="43" t="n">
        <x:f>F126-E126</x:f>
        <x:v>-2.842170943040401e-14</x:v>
      </x:c>
      <x:c r="H126" s="43" t="n">
        <x:v>1e-7</x:v>
      </x:c>
      <x:c r="I126" s="1" t="str">
        <x:f>IF(ABS(G126)&lt;=H126,"一致","差异")</x:f>
        <x:v>一致</x:v>
      </x:c>
      <x:c r="J126" s="1" t="str">
        <x:v>十亿美元/年</x:v>
      </x:c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</x:row>
    <x:row r="127" ht="25" customHeight="1">
      <x:c r="B127" s="1"/>
      <x:c r="C127" s="1" t="str">
        <x:v>可交付收入</x:v>
      </x:c>
      <x:c r="D127" s="1" t="n">
        <x:v>2025</x:v>
      </x:c>
      <x:c r="E127" s="31" t="n">
        <x:v>29.181805579255172</x:v>
      </x:c>
      <x:c r="F127" s="31" t="n">
        <x:f>'价格市场'!E20</x:f>
        <x:v>29.181805579255172</x:v>
      </x:c>
      <x:c r="G127" s="43" t="n">
        <x:f>F127-E127</x:f>
        <x:v>0</x:v>
      </x:c>
      <x:c r="H127" s="43" t="n">
        <x:v>1e-7</x:v>
      </x:c>
      <x:c r="I127" s="1" t="str">
        <x:f>IF(ABS(G127)&lt;=H127,"一致","差异")</x:f>
        <x:v>一致</x:v>
      </x:c>
      <x:c r="J127" s="1" t="str">
        <x:v>十亿美元/年</x:v>
      </x:c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</x:row>
    <x:row r="128" ht="25" customHeight="1">
      <x:c r="B128" s="1"/>
      <x:c r="C128" s="1" t="str">
        <x:v>可交付收入</x:v>
      </x:c>
      <x:c r="D128" s="1" t="n">
        <x:v>2026</x:v>
      </x:c>
      <x:c r="E128" s="31" t="n">
        <x:v>39.7525810610671</x:v>
      </x:c>
      <x:c r="F128" s="31" t="n">
        <x:f>'价格市场'!F20</x:f>
        <x:v>39.7525810610671</x:v>
      </x:c>
      <x:c r="G128" s="43" t="n">
        <x:f>F128-E128</x:f>
        <x:v>0</x:v>
      </x:c>
      <x:c r="H128" s="43" t="n">
        <x:v>1e-7</x:v>
      </x:c>
      <x:c r="I128" s="1" t="str">
        <x:f>IF(ABS(G128)&lt;=H128,"一致","差异")</x:f>
        <x:v>一致</x:v>
      </x:c>
      <x:c r="J128" s="1" t="str">
        <x:v>十亿美元/年</x:v>
      </x:c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</x:row>
    <x:row r="129" ht="25" customHeight="1">
      <x:c r="B129" s="1"/>
      <x:c r="C129" s="1" t="str">
        <x:v>可交付收入</x:v>
      </x:c>
      <x:c r="D129" s="1" t="n">
        <x:v>2027</x:v>
      </x:c>
      <x:c r="E129" s="31" t="n">
        <x:v>52.672855408118686</x:v>
      </x:c>
      <x:c r="F129" s="31" t="n">
        <x:f>'价格市场'!G20</x:f>
        <x:v>52.672855408118686</x:v>
      </x:c>
      <x:c r="G129" s="43" t="n">
        <x:f>F129-E129</x:f>
        <x:v>0</x:v>
      </x:c>
      <x:c r="H129" s="43" t="n">
        <x:v>1e-7</x:v>
      </x:c>
      <x:c r="I129" s="1" t="str">
        <x:f>IF(ABS(G129)&lt;=H129,"一致","差异")</x:f>
        <x:v>一致</x:v>
      </x:c>
      <x:c r="J129" s="1" t="str">
        <x:v>十亿美元/年</x:v>
      </x:c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</x:row>
    <x:row r="130" ht="25" customHeight="1">
      <x:c r="B130" s="1"/>
      <x:c r="C130" s="1" t="str">
        <x:v>可交付收入</x:v>
      </x:c>
      <x:c r="D130" s="1" t="n">
        <x:v>2028</x:v>
      </x:c>
      <x:c r="E130" s="31" t="n">
        <x:v>75.36978277364682</x:v>
      </x:c>
      <x:c r="F130" s="31" t="n">
        <x:f>'价格市场'!H20</x:f>
        <x:v>75.3697827736468</x:v>
      </x:c>
      <x:c r="G130" s="43" t="n">
        <x:f>F130-E130</x:f>
        <x:v>-1.4210854715202004e-14</x:v>
      </x:c>
      <x:c r="H130" s="43" t="n">
        <x:v>1e-7</x:v>
      </x:c>
      <x:c r="I130" s="1" t="str">
        <x:f>IF(ABS(G130)&lt;=H130,"一致","差异")</x:f>
        <x:v>一致</x:v>
      </x:c>
      <x:c r="J130" s="1" t="str">
        <x:v>十亿美元/年</x:v>
      </x:c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</x:row>
    <x:row r="131" ht="25" customHeight="1">
      <x:c r="B131" s="1"/>
      <x:c r="C131" s="1" t="str">
        <x:v>可交付收入</x:v>
      </x:c>
      <x:c r="D131" s="1" t="n">
        <x:v>2029</x:v>
      </x:c>
      <x:c r="E131" s="31" t="n">
        <x:v>101.70624408275657</x:v>
      </x:c>
      <x:c r="F131" s="31" t="n">
        <x:f>'价格市场'!I20</x:f>
        <x:v>101.70624408275661</x:v>
      </x:c>
      <x:c r="G131" s="43" t="n">
        <x:f>F131-E131</x:f>
        <x:v>4.263256414560601e-14</x:v>
      </x:c>
      <x:c r="H131" s="43" t="n">
        <x:v>1e-7</x:v>
      </x:c>
      <x:c r="I131" s="1" t="str">
        <x:f>IF(ABS(G131)&lt;=H131,"一致","差异")</x:f>
        <x:v>一致</x:v>
      </x:c>
      <x:c r="J131" s="1" t="str">
        <x:v>十亿美元/年</x:v>
      </x:c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</x:row>
    <x:row r="132" ht="25" customHeight="1">
      <x:c r="B132" s="1"/>
      <x:c r="C132" s="1" t="str">
        <x:v>可交付收入</x:v>
      </x:c>
      <x:c r="D132" s="1" t="n">
        <x:v>2030</x:v>
      </x:c>
      <x:c r="E132" s="31" t="n">
        <x:v>129.15918226486005</x:v>
      </x:c>
      <x:c r="F132" s="31" t="n">
        <x:f>'价格市场'!J20</x:f>
        <x:v>129.15918226486002</x:v>
      </x:c>
      <x:c r="G132" s="43" t="n">
        <x:f>F132-E132</x:f>
        <x:v>-2.842170943040401e-14</x:v>
      </x:c>
      <x:c r="H132" s="43" t="n">
        <x:v>1e-7</x:v>
      </x:c>
      <x:c r="I132" s="1" t="str">
        <x:f>IF(ABS(G132)&lt;=H132,"一致","差异")</x:f>
        <x:v>一致</x:v>
      </x:c>
      <x:c r="J132" s="1" t="str">
        <x:v>十亿美元/年</x:v>
      </x:c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</x:row>
    <x:row r="133" ht="25" customHeight="1"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</x:row>
    <x:row r="134" ht="25" customHeight="1">
      <x:c r="B134" s="1"/>
      <x:c r="C134" s="13" t="str">
        <x:v>发布基准差异数量</x:v>
      </x:c>
      <x:c r="D134" s="13"/>
      <x:c r="E134" s="13" t="n">
        <x:f>COUNTIF(I7:I132,"差异")</x:f>
        <x:v>0</x:v>
      </x:c>
      <x:c r="F134" s="13"/>
      <x:c r="G134" s="13"/>
      <x:c r="H134" s="13"/>
      <x:c r="I134" s="13"/>
      <x:c r="J134" s="13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</x:row>
    <x:row r="135" ht="25" customHeight="1"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</x:row>
    <x:row r="136" ht="25" customHeight="1"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</x:row>
    <x:row r="137" ht="25" customHeight="1"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</x:row>
    <x:row r="138" ht="28" customHeight="1">
      <x:c r="B138" s="1"/>
      <x:c r="C138" s="14" t="str">
        <x:v>参数调整后的模型恒等式</x:v>
      </x:c>
      <x:c r="D138" s="14"/>
      <x:c r="E138" s="14"/>
      <x:c r="F138" s="14"/>
      <x:c r="G138" s="14"/>
      <x:c r="H138" s="14"/>
      <x:c r="I138" s="14"/>
      <x:c r="J138" s="14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</x:row>
    <x:row r="139" ht="33" customHeight="1">
      <x:c r="B139" s="1"/>
      <x:c r="C139" s="11" t="str">
        <x:v>误差，目标为0</x:v>
      </x:c>
      <x:c r="D139" s="11" t="str">
        <x:v>单位</x:v>
      </x:c>
      <x:c r="E139" s="10" t="n">
        <x:v>2025</x:v>
      </x:c>
      <x:c r="F139" s="10" t="n">
        <x:v>2026</x:v>
      </x:c>
      <x:c r="G139" s="10" t="n">
        <x:v>2027</x:v>
      </x:c>
      <x:c r="H139" s="10" t="n">
        <x:v>2028</x:v>
      </x:c>
      <x:c r="I139" s="10" t="n">
        <x:v>2029</x:v>
      </x:c>
      <x:c r="J139" s="10" t="n">
        <x:v>2030</x:v>
      </x:c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</x:row>
    <x:row r="140" ht="25" customHeight="1">
      <x:c r="B140" s="1"/>
      <x:c r="C140" s="1" t="str">
        <x:v>需求分项合计</x:v>
      </x:c>
      <x:c r="D140" s="1" t="str">
        <x:v>百万颗/年</x:v>
      </x:c>
      <x:c r="E140" s="43" t="n">
        <x:f>'需求计算'!E15-SUM('需求计算'!E8,'需求计算'!E9,'需求计算'!E10,'需求计算'!E11,'需求计算'!E12,'需求计算'!E13,'需求计算'!E14)</x:f>
        <x:v>0</x:v>
      </x:c>
      <x:c r="F140" s="43" t="n">
        <x:f>'需求计算'!F15-SUM('需求计算'!F8,'需求计算'!F9,'需求计算'!F10,'需求计算'!F11,'需求计算'!F12,'需求计算'!F13,'需求计算'!F14)</x:f>
        <x:v>3.552713678800501e-15</x:v>
      </x:c>
      <x:c r="G140" s="43" t="n">
        <x:f>'需求计算'!G15-SUM('需求计算'!G8,'需求计算'!G9,'需求计算'!G10,'需求计算'!G11,'需求计算'!G12,'需求计算'!G13,'需求计算'!G14)</x:f>
        <x:v>0</x:v>
      </x:c>
      <x:c r="H140" s="43" t="n">
        <x:f>'需求计算'!H15-SUM('需求计算'!H8,'需求计算'!H9,'需求计算'!H10,'需求计算'!H11,'需求计算'!H12,'需求计算'!H13,'需求计算'!H14)</x:f>
        <x:v>0</x:v>
      </x:c>
      <x:c r="I140" s="43" t="n">
        <x:f>'需求计算'!I15-SUM('需求计算'!I8,'需求计算'!I9,'需求计算'!I10,'需求计算'!I11,'需求计算'!I12,'需求计算'!I13,'需求计算'!I14)</x:f>
        <x:v>-1.4210854715202004e-14</x:v>
      </x:c>
      <x:c r="J140" s="43" t="n">
        <x:f>'需求计算'!J15-SUM('需求计算'!J8,'需求计算'!J9,'需求计算'!J10,'需求计算'!J11,'需求计算'!J12,'需求计算'!J13,'需求计算'!J14)</x:f>
        <x:v>0</x:v>
      </x:c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</x:row>
    <x:row r="141" ht="25" customHeight="1">
      <x:c r="B141" s="1"/>
      <x:c r="C141" s="1" t="str">
        <x:v>先进晶圆分项合计</x:v>
      </x:c>
      <x:c r="D141" s="1" t="str">
        <x:v>千片/月</x:v>
      </x:c>
      <x:c r="E141" s="43" t="n">
        <x:f>'供给晶圆'!E17-SUM('供给晶圆'!E33,'供给晶圆'!E34,'供给晶圆'!E35,'供给晶圆'!E36)</x:f>
        <x:v>0</x:v>
      </x:c>
      <x:c r="F141" s="43" t="n">
        <x:f>'供给晶圆'!F17-SUM('供给晶圆'!F33,'供给晶圆'!F34,'供给晶圆'!F35,'供给晶圆'!F36)</x:f>
        <x:v>0</x:v>
      </x:c>
      <x:c r="G141" s="43" t="n">
        <x:f>'供给晶圆'!G17-SUM('供给晶圆'!G33,'供给晶圆'!G34,'供给晶圆'!G35,'供给晶圆'!G36)</x:f>
        <x:v>0</x:v>
      </x:c>
      <x:c r="H141" s="43" t="n">
        <x:f>'供给晶圆'!H17-SUM('供给晶圆'!H33,'供给晶圆'!H34,'供给晶圆'!H35,'供给晶圆'!H36)</x:f>
        <x:v>0</x:v>
      </x:c>
      <x:c r="I141" s="43" t="n">
        <x:f>'供给晶圆'!I17-SUM('供给晶圆'!I33,'供给晶圆'!I34,'供给晶圆'!I35,'供给晶圆'!I36)</x:f>
        <x:v>0</x:v>
      </x:c>
      <x:c r="J141" s="43" t="n">
        <x:f>'供给晶圆'!J17-SUM('供给晶圆'!J33,'供给晶圆'!J34,'供给晶圆'!J35,'供给晶圆'!J36)</x:f>
        <x:v>0</x:v>
      </x:c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</x:row>
    <x:row r="142" ht="25" customHeight="1">
      <x:c r="B142" s="1"/>
      <x:c r="C142" s="1" t="str">
        <x:v>有效供给取较小值</x:v>
      </x:c>
      <x:c r="D142" s="1" t="str">
        <x:v>百万颗/年</x:v>
      </x:c>
      <x:c r="E142" s="43" t="n">
        <x:f>'供给晶圆'!E22-MIN('供给晶圆'!E21,'供给晶圆'!E18)</x:f>
        <x:v>0</x:v>
      </x:c>
      <x:c r="F142" s="43" t="n">
        <x:f>'供给晶圆'!F22-MIN('供给晶圆'!F21,'供给晶圆'!F18)</x:f>
        <x:v>0</x:v>
      </x:c>
      <x:c r="G142" s="43" t="n">
        <x:f>'供给晶圆'!G22-MIN('供给晶圆'!G21,'供给晶圆'!G18)</x:f>
        <x:v>0</x:v>
      </x:c>
      <x:c r="H142" s="43" t="n">
        <x:f>'供给晶圆'!H22-MIN('供给晶圆'!H21,'供给晶圆'!H18)</x:f>
        <x:v>0</x:v>
      </x:c>
      <x:c r="I142" s="43" t="n">
        <x:f>'供给晶圆'!I22-MIN('供给晶圆'!I21,'供给晶圆'!I18)</x:f>
        <x:v>0</x:v>
      </x:c>
      <x:c r="J142" s="43" t="n">
        <x:f>'供给晶圆'!J22-MIN('供给晶圆'!J21,'供给晶圆'!J18)</x:f>
        <x:v>0</x:v>
      </x:c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</x:row>
    <x:row r="143" ht="25" customHeight="1">
      <x:c r="B143" s="1"/>
      <x:c r="C143" s="1" t="str">
        <x:v>收入分项合计</x:v>
      </x:c>
      <x:c r="D143" s="1" t="str">
        <x:v>十亿美元/年</x:v>
      </x:c>
      <x:c r="E143" s="43" t="n">
        <x:f>'价格市场'!E19-SUM('价格市场'!E15,'价格市场'!E16,'价格市场'!E17,'价格市场'!E18)</x:f>
        <x:v>0</x:v>
      </x:c>
      <x:c r="F143" s="43" t="n">
        <x:f>'价格市场'!F19-SUM('价格市场'!F15,'价格市场'!F16,'价格市场'!F17,'价格市场'!F18)</x:f>
        <x:v>0</x:v>
      </x:c>
      <x:c r="G143" s="43" t="n">
        <x:f>'价格市场'!G19-SUM('价格市场'!G15,'价格市场'!G16,'价格市场'!G17,'价格市场'!G18)</x:f>
        <x:v>0</x:v>
      </x:c>
      <x:c r="H143" s="43" t="n">
        <x:f>'价格市场'!H19-SUM('价格市场'!H15,'价格市场'!H16,'价格市场'!H17,'价格市场'!H18)</x:f>
        <x:v>0</x:v>
      </x:c>
      <x:c r="I143" s="43" t="n">
        <x:f>'价格市场'!I19-SUM('价格市场'!I15,'价格市场'!I16,'价格市场'!I17,'价格市场'!I18)</x:f>
        <x:v>0</x:v>
      </x:c>
      <x:c r="J143" s="43" t="n">
        <x:f>'价格市场'!J19-SUM('价格市场'!J15,'价格市场'!J16,'价格市场'!J17,'价格市场'!J18)</x:f>
        <x:v>0</x:v>
      </x:c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</x:row>
    <x:row r="144" ht="25" customHeight="1">
      <x:c r="B144" s="1"/>
      <x:c r="C144" s="1" t="str">
        <x:v>供需差额</x:v>
      </x:c>
      <x:c r="D144" s="1" t="str">
        <x:v>百万颗/年</x:v>
      </x:c>
      <x:c r="E144" s="43" t="n">
        <x:f>'供给晶圆'!E24-('需求计算'!E15-'供给晶圆'!E22)</x:f>
        <x:v>0</x:v>
      </x:c>
      <x:c r="F144" s="43" t="n">
        <x:f>'供给晶圆'!F24-('需求计算'!F15-'供给晶圆'!F22)</x:f>
        <x:v>0</x:v>
      </x:c>
      <x:c r="G144" s="43" t="n">
        <x:f>'供给晶圆'!G24-('需求计算'!G15-'供给晶圆'!G22)</x:f>
        <x:v>0</x:v>
      </x:c>
      <x:c r="H144" s="43" t="n">
        <x:f>'供给晶圆'!H24-('需求计算'!H15-'供给晶圆'!H22)</x:f>
        <x:v>0</x:v>
      </x:c>
      <x:c r="I144" s="43" t="n">
        <x:f>'供给晶圆'!I24-('需求计算'!I15-'供给晶圆'!I22)</x:f>
        <x:v>0</x:v>
      </x:c>
      <x:c r="J144" s="43" t="n">
        <x:f>'供给晶圆'!J24-('需求计算'!J15-'供给晶圆'!J22)</x:f>
        <x:v>0</x:v>
      </x:c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</x:row>
    <x:row r="145" ht="25" customHeight="1"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</x:row>
    <x:row r="146" ht="25" customHeight="1"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</x:row>
    <x:row r="147" ht="25" customHeight="1"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</x:row>
    <x:row r="148" ht="25" customHeight="1"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</x:row>
    <x:row r="149" ht="25" customHeight="1"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</x:row>
    <x:row r="150" ht="25" customHeight="1"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</x:row>
    <x:row r="151" ht="25" customHeight="1"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</x:row>
    <x:row r="152" ht="25" customHeight="1"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</x:row>
    <x:row r="153" ht="25" customHeight="1"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</x:row>
    <x:row r="154" ht="25" customHeight="1"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</x:row>
    <x:row r="155" ht="25" customHeight="1"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</x:row>
    <x:row r="156" ht="25" customHeight="1"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</x:row>
    <x:row r="157" ht="25" customHeight="1"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</x:row>
    <x:row r="158" ht="25" customHeight="1"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</x:row>
    <x:row r="159" ht="25" customHeight="1"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</x:row>
    <x:row r="160" ht="25" customHeight="1"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</x:row>
    <x:row r="161" ht="25" customHeight="1"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</x:row>
  </x:sheetData>
  <x:mergeCells>
    <x:mergeCell ref="C3:J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.5" hidden="0" customWidth="1"/>
    <x:col min="3" max="3" width="13" hidden="0" customWidth="1"/>
    <x:col min="4" max="4" width="17" hidden="0" customWidth="1"/>
    <x:col min="5" max="5" width="36" hidden="0" customWidth="1"/>
    <x:col min="6" max="6" width="18" hidden="0" customWidth="1"/>
    <x:col min="7" max="7" width="72" hidden="0" customWidth="1"/>
    <x:col min="8" max="8" width="94" hidden="0" customWidth="1"/>
    <x:col min="9" max="9" width="17" hidden="0" customWidth="1"/>
    <x:col min="10" max="10" width="17" hidden="0" customWidth="1"/>
  </x:cols>
  <x:sheetData>
    <x:row r="1" ht="25" customHeight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4" customHeight="1">
      <x:c r="B2" s="1"/>
      <x:c r="C2" s="3" t="str">
        <x:v>模型主要资料与假设</x:v>
      </x:c>
      <x:c r="D2" s="4"/>
      <x:c r="E2" s="4"/>
      <x:c r="F2" s="4"/>
      <x:c r="G2" s="4"/>
      <x:c r="H2" s="4"/>
      <x:c r="I2" s="4"/>
      <x:c r="J2" s="4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33" customHeight="1">
      <x:c r="B3" s="1"/>
      <x:c r="C3" s="6" t="str">
        <x:v>公开材料与本站研究假设分列；源资料中的个案配置不能直接当行业平均。</x:v>
      </x:c>
      <x:c r="D3" s="5"/>
      <x:c r="E3" s="5"/>
      <x:c r="F3" s="5"/>
      <x:c r="G3" s="5"/>
      <x:c r="H3" s="5"/>
      <x:c r="I3" s="5"/>
      <x:c r="J3" s="5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</x:row>
    <x:row r="4" ht="25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 ht="25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</x:row>
    <x:row r="6" ht="34" customHeight="1">
      <x:c r="B6" s="1"/>
      <x:c r="C6" s="8" t="str">
        <x:v>来源ID</x:v>
      </x:c>
      <x:c r="D6" s="8" t="str">
        <x:v>日期</x:v>
      </x:c>
      <x:c r="E6" s="8" t="str">
        <x:v>资料名称</x:v>
      </x:c>
      <x:c r="F6" s="8" t="str">
        <x:v>类型</x:v>
      </x:c>
      <x:c r="G6" s="8" t="str">
        <x:v>来源网址</x:v>
      </x:c>
      <x:c r="H6" s="8" t="str">
        <x:v>用于模型的口径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64" customHeight="1">
      <x:c r="B7" s="1"/>
      <x:c r="C7" s="5" t="str">
        <x:v>C07</x:v>
      </x:c>
      <x:c r="D7" s="5" t="str">
        <x:v>2026-09-19</x:v>
      </x:c>
      <x:c r="E7" s="5" t="str">
        <x:v>DeepSeek Elastic Compute (DSec)</x:v>
      </x:c>
      <x:c r="F7" s="5" t="str">
        <x:v>研究论文 / 生产系统披露</x:v>
      </x:c>
      <x:c r="G7" s="5" t="str">
        <x:v>https://arxiv.org/html/2609.22978v1</x:v>
      </x:c>
      <x:c r="H7" s="5" t="str">
        <x:v>一规模单元近160节点、约3万物理核和约38万峰值并发沙盒；暂停微型虚拟机可快照状态并释放运行内存。是后训练/评估系统，不能直接外推消费者。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64" customHeight="1">
      <x:c r="B8" s="1"/>
      <x:c r="C8" s="5" t="str">
        <x:v>C09</x:v>
      </x:c>
      <x:c r="D8" s="5" t="str">
        <x:v>2026-09-24</x:v>
      </x:c>
      <x:c r="E8" s="5" t="str">
        <x:v>华鑫AI · 个人智能体用户路径模型</x:v>
      </x:c>
      <x:c r="F8" s="5" t="str">
        <x:v>本站研究假设</x:v>
      </x:c>
      <x:c r="G8" s="5" t="str">
        <x:v>/industry/3</x:v>
      </x:c>
      <x:c r="H8" s="5" t="str">
        <x:v>复用2026—2030年基准实际执行月活，并以本站2030年审慎/上行情景给出用户敏感性；本报告另设执行日活占比、活动核时和芯片换算。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64" customHeight="1">
      <x:c r="B9" s="1"/>
      <x:c r="C9" s="5" t="str">
        <x:v>C10</x:v>
      </x:c>
      <x:c r="D9" s="5" t="str">
        <x:v>2026-08-18</x:v>
      </x:c>
      <x:c r="E9" s="5" t="str">
        <x:v>华鑫AI · 全球AI产业总量供给模型</x:v>
      </x:c>
      <x:c r="F9" s="5" t="str">
        <x:v>本站研究假设</x:v>
      </x:c>
      <x:c r="G9" s="5" t="str">
        <x:v>/industry/1</x:v>
      </x:c>
      <x:c r="H9" s="5" t="str">
        <x:v>复用AI加速器年度出货路径及台积电先进制程收入/资本开支作为交叉参照；先进制程收入和CoWoS月产能均不等于CPU可用晶圆。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</x:row>
    <x:row r="10" ht="64" customHeight="1">
      <x:c r="B10" s="1"/>
      <x:c r="C10" s="5" t="str">
        <x:v>C16</x:v>
      </x:c>
      <x:c r="D10" s="5" t="str">
        <x:v>2026-09-30</x:v>
      </x:c>
      <x:c r="E10" s="5" t="str">
        <x:v>华鑫AI · CPU供需情景计算</x:v>
      </x:c>
      <x:c r="F10" s="5" t="str">
        <x:v>研究假设与计算</x:v>
      </x:c>
      <x:c r="G10" s="5" t="str"/>
      <x:c r="H10" s="5" t="str">
        <x:v>七类年度需求、2025年服务器CPU芯片市场估计基点、2026—2030年分阶段有效芯片供应及先进晶圆分配构成可检查的条件情景；未来供应增长和其它架构芯片数量仍属研究假设。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</x:row>
    <x:row r="11" ht="64" customHeight="1">
      <x:c r="B11" s="1"/>
      <x:c r="C11" s="5" t="str">
        <x:v>C39</x:v>
      </x:c>
      <x:c r="D11" s="5" t="str">
        <x:v>2026-07-23</x:v>
      </x:c>
      <x:c r="E11" s="5" t="str">
        <x:v>英特尔 · 2026年第二季度10-Q</x:v>
      </x:c>
      <x:c r="F11" s="5" t="str">
        <x:v>公司财报</x:v>
      </x:c>
      <x:c r="G11" s="5" t="str">
        <x:v>https://www.intc.com/filings-reports/all-sec-filings/content/0000050863-26-000157/intc-20260627.htm</x:v>
      </x:c>
      <x:c r="H11" s="5" t="str">
        <x:v>服务器数量同比增长9%，均价同比增长48%主要因高端产品组合；需求超过供给，基板与内存等约束仍在。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ht="64" customHeight="1">
      <x:c r="B12" s="1"/>
      <x:c r="C12" s="5" t="str">
        <x:v>C47</x:v>
      </x:c>
      <x:c r="D12" s="5" t="str">
        <x:v>2026-07</x:v>
      </x:c>
      <x:c r="E12" s="5" t="str">
        <x:v>OpenAI · ChatGPT for Academic Researchers</x:v>
      </x:c>
      <x:c r="F12" s="5" t="str">
        <x:v>公司披露</x:v>
      </x:c>
      <x:c r="G12" s="5" t="str">
        <x:v>https://openai.com/index/chatgpt-for-academic-researchers/</x:v>
      </x:c>
      <x:c r="H12" s="5" t="str">
        <x:v>每周约130万人使用ChatGPT做高级科学与数学相关工作，约840万条消息；是产品使用数据，未披露运行工具或CPU核时比例。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</x:row>
    <x:row r="13" ht="64" customHeight="1">
      <x:c r="B13" s="1"/>
      <x:c r="C13" s="5" t="str">
        <x:v>C58</x:v>
      </x:c>
      <x:c r="D13" s="5" t="str">
        <x:v>2026-05-11</x:v>
      </x:c>
      <x:c r="E13" s="5" t="str">
        <x:v>Mercury Research经Tom’s Hardware披露2025服务器CPU销量与均价</x:v>
      </x:c>
      <x:c r="F13" s="5" t="str">
        <x:v>研究机构访谈</x:v>
      </x:c>
      <x:c r="G13" s="5" t="str">
        <x:v>https://www.tomshardware.com/pc-components/cpus/arms-usd2-billion-in-agi-cpu-sales-are-still-not-enough-to-penetrate-5-percent-of-overall-market-share-analyst-reveals-at-least-usd90-million-worth-of-cpus-to-be-shipped-before-fy2027</x:v>
      </x:c>
      <x:c r="H13" s="5" t="str">
        <x:v>2025年AMD EPYC与Intel Xeon SP合计略低于2000万颗；EPYC平均每颗约1325美元、Xeon SP约1125美元。未覆盖Arm及其他服务器CPU。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</x:row>
    <x:row r="14" ht="64" customHeight="1">
      <x:c r="B14" s="1"/>
      <x:c r="C14" s="5" t="str">
        <x:v>C66</x:v>
      </x:c>
      <x:c r="D14" s="5" t="str">
        <x:v>2026-09-30</x:v>
      </x:c>
      <x:c r="E14" s="5" t="str">
        <x:v>OpenAI · dots常驻智能体</x:v>
      </x:c>
      <x:c r="F14" s="5" t="str">
        <x:v>公司产品说明</x:v>
      </x:c>
      <x:c r="G14" s="5" t="str">
        <x:v>https://help.openai.com/en/articles/20001530-getting-started-with-your-dot</x:v>
      </x:c>
      <x:c r="H14" s="5" t="str">
        <x:v>每个dot有独立云电脑和浏览器，能周期工作、通过连接工具跨应用跟进并委派子智能体；常驻不等于CPU始终满载。</x:v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</x:row>
    <x:row r="15" ht="64" customHeight="1">
      <x:c r="B15" s="1"/>
      <x:c r="C15" s="5" t="str">
        <x:v>C67</x:v>
      </x:c>
      <x:c r="D15" s="5" t="str">
        <x:v>2026</x:v>
      </x:c>
      <x:c r="E15" s="5" t="str">
        <x:v>Stanford HAI · AI Index 2026研究与开发章</x:v>
      </x:c>
      <x:c r="F15" s="5" t="str">
        <x:v>研究机构统计</x:v>
      </x:c>
      <x:c r="G15" s="5" t="str">
        <x:v>https://hai.stanford.edu/assets/files/ai_index_report_2026_chapter_1_research_development.pdf</x:v>
      </x:c>
      <x:c r="H15" s="5" t="str">
        <x:v>2025年记录产业界93个、学界2个显著AI模型发布；不是活跃后训练项目或独立CPU集群数量。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ht="64" customHeight="1">
      <x:c r="B16" s="1"/>
      <x:c r="C16" s="5" t="str">
        <x:v>C68</x:v>
      </x:c>
      <x:c r="D16" s="5" t="str">
        <x:v>2026</x:v>
      </x:c>
      <x:c r="E16" s="5" t="str">
        <x:v>UNESCO UIS · 2026年全球研发数据更新</x:v>
      </x:c>
      <x:c r="F16" s="5" t="str">
        <x:v>国际组织统计</x:v>
      </x:c>
      <x:c r="G16" s="5" t="str">
        <x:v>https://www.uis.unesco.org/en/2026-rd-data-release</x:v>
      </x:c>
      <x:c r="H16" s="5" t="str">
        <x:v>2023年每百万人约1486名全职等效研究人员，按全球人口粗算约1200万人；AI科研工具使用率与任务数为本报告情景。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</x:row>
    <x:row r="17" ht="64" customHeight="1">
      <x:c r="B17" s="1"/>
      <x:c r="C17" s="5" t="str">
        <x:v>C69</x:v>
      </x:c>
      <x:c r="D17" s="5" t="str">
        <x:v>2026-08-05</x:v>
      </x:c>
      <x:c r="E17" s="5" t="str">
        <x:v>揖斐电 · 2026财年第一季度问答</x:v>
      </x:c>
      <x:c r="F17" s="5" t="str">
        <x:v>公司披露</x:v>
      </x:c>
      <x:c r="G17" s="5" t="str">
        <x:v>https://www.ibiden.com/ir/items/en_QA_FY2026Q1.pdf</x:v>
      </x:c>
      <x:c r="H17" s="5" t="str">
        <x:v>高端CPU、GPU与AI服务器交换芯片共同拉动大尺寸高层数载板；公司称需求将持续显著超过行业供给。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</x:row>
    <x:row r="18" ht="64" customHeight="1">
      <x:c r="B18" s="1"/>
      <x:c r="C18" s="5" t="str">
        <x:v>C70</x:v>
      </x:c>
      <x:c r="D18" s="5" t="str">
        <x:v>2026（资料核对）</x:v>
      </x:c>
      <x:c r="E18" s="5" t="str">
        <x:v>福邦证券 · ABF载板供需预测</x:v>
      </x:c>
      <x:c r="F18" s="5" t="str">
        <x:v>行业研究预测</x:v>
      </x:c>
      <x:c r="G18" s="5" t="str"/>
      <x:c r="H18" s="5" t="str">
        <x:v>原始表格2025年缺口-6%，2026—2028年预测+1%、+26%、+46%；是全行业高阶载板测算，不等于CPU缺货率。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</x:row>
    <x:row r="19" ht="64" customHeight="1">
      <x:c r="B19" s="1"/>
      <x:c r="C19" s="5" t="str">
        <x:v>C71</x:v>
      </x:c>
      <x:c r="D19" s="5" t="str">
        <x:v>2026-09-16</x:v>
      </x:c>
      <x:c r="E19" s="5" t="str">
        <x:v>高盛 · 台湾ABF载板研究更新</x:v>
      </x:c>
      <x:c r="F19" s="5" t="str">
        <x:v>机构研究预测</x:v>
      </x:c>
      <x:c r="G19" s="5" t="str"/>
      <x:c r="H19" s="5" t="str">
        <x:v>2026年下半年、2027、2028短缺率分别估计14%、34%、51%；与福邦全年缺口口径未明确一致，不拼接成一条序列。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</x:row>
    <x:row r="20" ht="64" customHeight="1">
      <x:c r="B20" s="1"/>
      <x:c r="C20" s="5" t="str">
        <x:v>C72</x:v>
      </x:c>
      <x:c r="D20" s="5" t="str">
        <x:v>2026</x:v>
      </x:c>
      <x:c r="E20" s="5" t="str">
        <x:v>NVIDIA · Vera独立CPU机柜网络配置</x:v>
      </x:c>
      <x:c r="F20" s="5" t="str">
        <x:v>公司产品披露</x:v>
      </x:c>
      <x:c r="G20" s="5" t="str">
        <x:v>https://www.nvidia.com/en-in/data-center/products/vera-rack/</x:v>
      </x:c>
      <x:c r="H20" s="5" t="str">
        <x:v>256颗Vera CPU机柜配BlueField-4 DPU与Spectrum-X以太网，分别承担网络、存储、安全和互联。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</x:row>
    <x:row r="21" ht="64" customHeight="1">
      <x:c r="B21" s="1"/>
      <x:c r="C21" s="5" t="str">
        <x:v>C73</x:v>
      </x:c>
      <x:c r="D21" s="5" t="str">
        <x:v>2026</x:v>
      </x:c>
      <x:c r="E21" s="5" t="str">
        <x:v>博通 · Tomahawk 6交换芯片</x:v>
      </x:c>
      <x:c r="F21" s="5" t="str">
        <x:v>公司产品披露</x:v>
      </x:c>
      <x:c r="G21" s="5" t="str">
        <x:v>https://investors.broadcom.com/news-releases/news-release-details/broadcom-ships-tomahawk-6-worlds-first-1024-tbps-switch</x:v>
      </x:c>
      <x:c r="H21" s="5" t="str">
        <x:v>单芯片102.4Tb/s交换容量是产品规格；市场销量仍取决于端口数量与网络部署。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</x:row>
    <x:row r="22" ht="64" customHeight="1">
      <x:c r="B22" s="1"/>
      <x:c r="C22" s="5" t="str">
        <x:v>C74</x:v>
      </x:c>
      <x:c r="D22" s="5" t="str">
        <x:v>2026</x:v>
      </x:c>
      <x:c r="E22" s="5" t="str">
        <x:v>英特尔 · Ethernet E835网卡</x:v>
      </x:c>
      <x:c r="F22" s="5" t="str">
        <x:v>公司产品披露</x:v>
      </x:c>
      <x:c r="G22" s="5" t="str">
        <x:v>https://newsroom.intel.com/data-center/intel-introduces-ethernet-e835-controllers-network-adapters</x:v>
      </x:c>
      <x:c r="H22" s="5" t="str">
        <x:v>最高200GbE网卡规格；不能按CPU芯片颗数直接推算网卡销量。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</x:row>
    <x:row r="23" ht="64" customHeight="1">
      <x:c r="B23" s="1"/>
      <x:c r="C23" s="5" t="str">
        <x:v>C75</x:v>
      </x:c>
      <x:c r="D23" s="5" t="str">
        <x:v>2026-07-23</x:v>
      </x:c>
      <x:c r="E23" s="5" t="str">
        <x:v>AMD · Advancing AI 2026投资者圆桌逐字稿</x:v>
      </x:c>
      <x:c r="F23" s="5" t="str">
        <x:v>公司管理层表态</x:v>
      </x:c>
      <x:c r="G23" s="5" t="str">
        <x:v>https://d1io3yog0oux5.cloudfront.net/_0a09fdc7cc27e55b8ee6043e2fe89bdc/amd/db/817/9231/pre_event_details/AMD_AI_2026_Investor_Roundtable_ID_1770644.pdf</x:v>
      </x:c>
      <x:c r="H23" s="5" t="str">
        <x:v>管理层认可2030年服务器CPU可服务市场超过2000亿美元，强调智能体沙箱是长期增量；属于公司机会判断而非本报告芯片收入预测。</x:v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</x:row>
    <x:row r="24" ht="64" customHeight="1">
      <x:c r="B24" s="1"/>
      <x:c r="C24" s="5" t="str">
        <x:v>C76</x:v>
      </x:c>
      <x:c r="D24" s="5" t="str">
        <x:v>2024—2026</x:v>
      </x:c>
      <x:c r="E24" s="5" t="str">
        <x:v>AMD · 第五代EPYC官方定价与技术资料</x:v>
      </x:c>
      <x:c r="F24" s="5" t="str">
        <x:v>公司产品资料</x:v>
      </x:c>
      <x:c r="G24" s="5" t="str">
        <x:v>https://www.amd.com/en/blogs/2026/the-agentic-era-runs-on-a-cpu-foundation-and-it-s-called.html</x:v>
      </x:c>
      <x:c r="H24" s="5" t="str">
        <x:v>高核心数EPYC的公开千颗起批价格达万美元级，属于目录价，不能当大客户成交均价；核心数与平均价值量的弹性为研究假设。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64" customHeight="1">
      <x:c r="B25" s="1"/>
      <x:c r="C25" s="5" t="str">
        <x:v>C77</x:v>
      </x:c>
      <x:c r="D25" s="5" t="str">
        <x:v>2026-04</x:v>
      </x:c>
      <x:c r="E25" s="5" t="str">
        <x:v>英特尔 · 2026年第一季度10-Q</x:v>
      </x:c>
      <x:c r="F25" s="5" t="str">
        <x:v>公司财报</x:v>
      </x:c>
      <x:c r="G25" s="5" t="str">
        <x:v>https://www.intc.com/filings-reports/all-sec-filings/content/0000050863-26-000079/intc-20260328.htm</x:v>
      </x:c>
      <x:c r="H25" s="5" t="str">
        <x:v>服务器产品平均售价同比增长27%，主要来自高端产品组合；供需驱动的定价措施仅为部分原因。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64" customHeight="1">
      <x:c r="B26" s="1"/>
      <x:c r="C26" s="5" t="str">
        <x:v>C78</x:v>
      </x:c>
      <x:c r="D26" s="5" t="str">
        <x:v>2026-04-22</x:v>
      </x:c>
      <x:c r="E26" s="5" t="str">
        <x:v>TrendForce · 2026年服务器CPU价格跟踪</x:v>
      </x:c>
      <x:c r="F26" s="5" t="str">
        <x:v>行业研究</x:v>
      </x:c>
      <x:c r="G26" s="5" t="str">
        <x:v>https://www.trendforce.com/news/2026/04/22/news-server-cpu-prices-up-as-much-as-20-since-march-intel-may-raise-prices-another-8-10-in-2h26/</x:v>
      </x:c>
      <x:c r="H26" s="5" t="str">
        <x:v>部分服务器CPU自2026年3月以来报价上涨10%—20%，并报道后续涨价计划；局部型号与计划涨幅不能直接当全球已实现成交均价。</x:v>
      </x:c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</x:row>
    <x:row r="27" ht="64" customHeight="1">
      <x:c r="B27" s="1"/>
      <x:c r="C27" s="5" t="str">
        <x:v>C79</x:v>
      </x:c>
      <x:c r="D27" s="5" t="str">
        <x:v>2026-07-23</x:v>
      </x:c>
      <x:c r="E27" s="5" t="str">
        <x:v>路透社 · 英特尔与AMD中国服务器CPU价格和长协调查</x:v>
      </x:c>
      <x:c r="F27" s="5" t="str">
        <x:v>媒体调查</x:v>
      </x:c>
      <x:c r="G27" s="5" t="str">
        <x:v>https://www.investing.com/news/stock-market-news/exclusiveintel-amd-sign-longterm-server-cpu-deals-with-chinese-clients-as-prices-surge-sources-say-4807453</x:v>
      </x:c>
      <x:c r="H27" s="5" t="str">
        <x:v>引述买家称中国市场部分型号自2026年初涨价超过40%；部分产品、单一市场和消息人士口径，不能外推全球服务器CPU成交均价。</x:v>
      </x:c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</x:row>
    <x:row r="28" ht="25" customHeight="1"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</x:row>
    <x:row r="29" ht="25" customHeight="1"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</x:row>
    <x:row r="30" ht="25" customHeight="1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</x:row>
    <x:row r="32" ht="25" customHeight="1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</x:row>
  </x:sheetData>
  <x:mergeCells>
    <x:mergeCell ref="C3:J3"/>
  </x:mergeCells>
  <x:pageMargins left="0.7" right="0.7" top="0.75" bottom="0.75" header="0.3" footer="0.3"/>
</x:worksheet>
</file>